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320" windowHeight="121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4" i="3" l="1"/>
  <c r="G29" i="3" l="1"/>
  <c r="G19" i="3"/>
  <c r="G9" i="3" l="1"/>
  <c r="G24" i="3" l="1"/>
  <c r="G23" i="3"/>
  <c r="G22" i="3"/>
  <c r="G20" i="3"/>
  <c r="G17" i="3"/>
  <c r="G15" i="3"/>
  <c r="G13" i="3"/>
  <c r="I9" i="2"/>
  <c r="H9" i="2"/>
  <c r="G9" i="2"/>
  <c r="F9" i="2"/>
  <c r="G37" i="3"/>
  <c r="G36" i="3"/>
  <c r="C38" i="3"/>
  <c r="G35" i="3"/>
  <c r="B8" i="2"/>
  <c r="C33" i="3"/>
  <c r="D19" i="1"/>
  <c r="BE40" i="3"/>
  <c r="BE41" i="3" s="1"/>
  <c r="I10" i="2" s="1"/>
  <c r="BD40" i="3"/>
  <c r="BD41" i="3" s="1"/>
  <c r="H10" i="2" s="1"/>
  <c r="BC40" i="3"/>
  <c r="BC41" i="3" s="1"/>
  <c r="G10" i="2" s="1"/>
  <c r="BB40" i="3"/>
  <c r="BB41" i="3" s="1"/>
  <c r="F10" i="2" s="1"/>
  <c r="G40" i="3"/>
  <c r="BA40" i="3" s="1"/>
  <c r="BA41" i="3" s="1"/>
  <c r="B10" i="2"/>
  <c r="A10" i="2"/>
  <c r="C41" i="3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28" i="3"/>
  <c r="BD28" i="3"/>
  <c r="BC28" i="3"/>
  <c r="BB28" i="3"/>
  <c r="G28" i="3"/>
  <c r="BE27" i="3"/>
  <c r="BD27" i="3"/>
  <c r="BC27" i="3"/>
  <c r="BB27" i="3"/>
  <c r="G27" i="3"/>
  <c r="BA27" i="3" s="1"/>
  <c r="BE11" i="3"/>
  <c r="BD11" i="3"/>
  <c r="BC11" i="3"/>
  <c r="BB11" i="3"/>
  <c r="G11" i="3"/>
  <c r="BA11" i="3" s="1"/>
  <c r="BE8" i="3"/>
  <c r="BD8" i="3"/>
  <c r="BC8" i="3"/>
  <c r="BB8" i="3"/>
  <c r="G8" i="3"/>
  <c r="BA8" i="3" s="1"/>
  <c r="B7" i="2"/>
  <c r="A7" i="2"/>
  <c r="C25" i="3"/>
  <c r="E4" i="3"/>
  <c r="C4" i="3"/>
  <c r="F3" i="3"/>
  <c r="C3" i="3"/>
  <c r="C2" i="2"/>
  <c r="C1" i="2"/>
  <c r="C33" i="1"/>
  <c r="F33" i="1"/>
  <c r="C31" i="1"/>
  <c r="C9" i="1"/>
  <c r="G7" i="1"/>
  <c r="D2" i="1"/>
  <c r="G41" i="3" l="1"/>
  <c r="E10" i="2" s="1"/>
  <c r="BB25" i="3"/>
  <c r="F7" i="2" s="1"/>
  <c r="BC33" i="3"/>
  <c r="G8" i="2" s="1"/>
  <c r="BD33" i="3"/>
  <c r="H8" i="2" s="1"/>
  <c r="BE33" i="3"/>
  <c r="I8" i="2" s="1"/>
  <c r="G38" i="3"/>
  <c r="E9" i="2" s="1"/>
  <c r="BB33" i="3"/>
  <c r="F8" i="2" s="1"/>
  <c r="G33" i="3"/>
  <c r="E8" i="2" s="1"/>
  <c r="BA25" i="3"/>
  <c r="BD25" i="3"/>
  <c r="H7" i="2" s="1"/>
  <c r="BE25" i="3"/>
  <c r="I7" i="2" s="1"/>
  <c r="BC25" i="3"/>
  <c r="G7" i="2" s="1"/>
  <c r="BA28" i="3"/>
  <c r="BA33" i="3" s="1"/>
  <c r="G25" i="3"/>
  <c r="E7" i="2" s="1"/>
  <c r="F11" i="2" l="1"/>
  <c r="C16" i="1" s="1"/>
  <c r="G11" i="2"/>
  <c r="C18" i="1" s="1"/>
  <c r="H11" i="2"/>
  <c r="C17" i="1" s="1"/>
  <c r="I11" i="2"/>
  <c r="C21" i="1" s="1"/>
  <c r="E11" i="2"/>
  <c r="C15" i="1" s="1"/>
  <c r="C19" i="1" l="1"/>
  <c r="C22" i="1" s="1"/>
  <c r="G16" i="2"/>
  <c r="I16" i="2" s="1"/>
  <c r="H17" i="2" l="1"/>
  <c r="G23" i="1" s="1"/>
  <c r="C23" i="1" s="1"/>
  <c r="F30" i="1" s="1"/>
  <c r="F31" i="1" s="1"/>
  <c r="F34" i="1" s="1"/>
  <c r="G19" i="1"/>
  <c r="G22" i="1" l="1"/>
</calcChain>
</file>

<file path=xl/sharedStrings.xml><?xml version="1.0" encoding="utf-8"?>
<sst xmlns="http://schemas.openxmlformats.org/spreadsheetml/2006/main" count="190" uniqueCount="144">
  <si>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</si>
  <si>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</si>
  <si>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</si>
  <si>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</si>
  <si>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</si>
  <si>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</si>
  <si>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</si>
  <si>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</si>
  <si>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</si>
  <si>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</si>
  <si>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</si>
  <si>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</si>
  <si>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</si>
  <si>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</si>
  <si>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</si>
  <si>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</si>
  <si>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</si>
  <si>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</si>
  <si>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</si>
  <si>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</si>
  <si>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</si>
  <si>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</si>
  <si>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</si>
  <si>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</si>
  <si>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</si>
  <si>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</si>
  <si>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</si>
  <si>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</si>
  <si>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</si>
  <si>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</si>
  <si>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</si>
  <si>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</si>
  <si>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</si>
  <si>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</si>
  <si>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</si>
  <si>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</si>
  <si>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</si>
  <si>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</si>
  <si>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</si>
  <si>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</si>
  <si>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</si>
  <si>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</si>
  <si>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</si>
  <si>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</si>
  <si>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</si>
  <si>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</si>
  <si>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</si>
  <si>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</si>
  <si>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</si>
  <si>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</si>
  <si>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</si>
  <si>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</si>
  <si>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</si>
  <si>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</si>
  <si>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</si>
  <si>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</si>
  <si>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</si>
  <si>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</si>
  <si>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</si>
  <si>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</si>
  <si>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</si>
  <si>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</si>
  <si>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</si>
  <si>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</si>
  <si>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</si>
  <si>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</si>
  <si>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</si>
  <si>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</si>
  <si>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</si>
  <si>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</si>
  <si>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</si>
  <si>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</si>
  <si>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Rozpočet výchozí</t>
  </si>
  <si>
    <t>m2</t>
  </si>
  <si>
    <t>m3</t>
  </si>
  <si>
    <t>t</t>
  </si>
  <si>
    <t>99</t>
  </si>
  <si>
    <t>Zařízení staveniště</t>
  </si>
  <si>
    <t>Projektový servis spol. s r.o.</t>
  </si>
  <si>
    <t>Přesun hmot</t>
  </si>
  <si>
    <t>564251111R00</t>
  </si>
  <si>
    <t>Podklad ze štěrkopísku po zhutnění tloušťky 15 cm</t>
  </si>
  <si>
    <t>5</t>
  </si>
  <si>
    <t>Komunikace</t>
  </si>
  <si>
    <t>Vodorovné přemístění výkopku hor. 1-4 do 50 m</t>
  </si>
  <si>
    <t>9</t>
  </si>
  <si>
    <t>918101111R00</t>
  </si>
  <si>
    <t>Lože pod obrubníky nebo obruby dlažeb z B 12,5</t>
  </si>
  <si>
    <t>kus</t>
  </si>
  <si>
    <t>m</t>
  </si>
  <si>
    <t>Ostatní konstrukce a práce</t>
  </si>
  <si>
    <t>162701105R14</t>
  </si>
  <si>
    <t>Vodorovné přemístění výkopku z hor.1-4 do 10000 m kapacita vozu 12 m3, nosnost 13,5 t</t>
  </si>
  <si>
    <t>Založení trávníku parkového výsevem v rovině</t>
  </si>
  <si>
    <t>00572400</t>
  </si>
  <si>
    <t>Směs travní parková I. běžná zátěž PROFI</t>
  </si>
  <si>
    <t>kg</t>
  </si>
  <si>
    <t>185804312R00</t>
  </si>
  <si>
    <t>Zalití rostlin vodou plochy nad 20 m2</t>
  </si>
  <si>
    <t>Ostatní konstrukce a práce, bourání</t>
  </si>
  <si>
    <t>162201102R00</t>
  </si>
  <si>
    <t>KRYCÍ LIST SOUPISU</t>
  </si>
  <si>
    <t>Uchazeč</t>
  </si>
  <si>
    <t>SOUPIS PRACÍ</t>
  </si>
  <si>
    <t>REKAPITULACE  ČLENĚNÍ SOUPISU PRACÍ</t>
  </si>
  <si>
    <t>Soupis prací</t>
  </si>
  <si>
    <t>Rekonstrukce zařízení pro výcvik koní</t>
  </si>
  <si>
    <t>Národní hřebčín Kladruby nad Labem</t>
  </si>
  <si>
    <t>Zpevněné plochy</t>
  </si>
  <si>
    <t>SO.7</t>
  </si>
  <si>
    <t>122302201R00</t>
  </si>
  <si>
    <t>Odkopávky pro silnice v hor. 4 do 100 m3</t>
  </si>
  <si>
    <t>122202202R00</t>
  </si>
  <si>
    <t>Odkopávky pro silnice v hor. 3 do 1000 m3</t>
  </si>
  <si>
    <t>plocha před vjezdem do jízdárny</t>
  </si>
  <si>
    <t>na zpětný zásyp okolo ploch</t>
  </si>
  <si>
    <t>181201111R00</t>
  </si>
  <si>
    <t>Úprava pláně na násypech se zhutněním - ručně</t>
  </si>
  <si>
    <t>181006114R00</t>
  </si>
  <si>
    <t>Rozprostření zemin v rov./sklonu 1:5, tl. do 30 cm</t>
  </si>
  <si>
    <t>okolo ploch</t>
  </si>
  <si>
    <t>180402111R00</t>
  </si>
  <si>
    <t>564791111R00</t>
  </si>
  <si>
    <t>Podklad pro zpevněné plochy z kam.drceného 0-63 mm</t>
  </si>
  <si>
    <t>591211111R00</t>
  </si>
  <si>
    <t>Kladení dlažby drobné kostky,lože z kamen.tl. 5 cm</t>
  </si>
  <si>
    <t>58380120</t>
  </si>
  <si>
    <t>Kostka dlažební drobná 8/10  tř.1</t>
  </si>
  <si>
    <t>571907111R00</t>
  </si>
  <si>
    <t>Posyp krytu kamenivem drceným do 35 kg/m2</t>
  </si>
  <si>
    <t>v množství 2x35 kg/m2, hutněno na min. 120 Mpa</t>
  </si>
  <si>
    <t>916561111R00</t>
  </si>
  <si>
    <t>Osazení záhon.obrubníků do lože z B 12,5 s opěrou</t>
  </si>
  <si>
    <t>998222012R00</t>
  </si>
  <si>
    <t>Přesun hmot, zpevněné plochy, kryt z kameniva</t>
  </si>
  <si>
    <t>59217331</t>
  </si>
  <si>
    <t>Obrubník zahradní ABO 12-20 1000/50/200 mm šedý</t>
  </si>
  <si>
    <t>162701109R14</t>
  </si>
  <si>
    <t>Příplatek k vod. přemístění hor.1-4 za další 1 km, kapacita vozu 12 m3</t>
  </si>
  <si>
    <t>171201101R00</t>
  </si>
  <si>
    <t>Uložení sypaniny do násypů nezhutněných</t>
  </si>
  <si>
    <t>Uložení v areálu investora v Heřmanově Městci - uložení sypaniny do násypů nebo na skládku s rozprostřením sypaniny ve vrstvách a s hrubým urovnáním.</t>
  </si>
  <si>
    <t>Nakládání výkopku z hor.1-4 v množství nad 100 m3</t>
  </si>
  <si>
    <t>167101102R00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</si>
</sst>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4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b/>
      <sz val="10"/>
      <name val="Arial CE"/>
      <charset val="238"/>
    </font>
    <font>
      <sz val="8"/>
      <color indexed="17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8"/>
      <name val="Trebuchet MS"/>
      <family val="2"/>
      <charset val="238"/>
    </font>
    <font>
      <sz val="8"/>
      <name val="Arial CE"/>
    </font>
    <font>
      <sz val="10"/>
      <name val="Arial CE"/>
      <family val="2"/>
      <charset val="238"/>
    </font>
    <font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8"/>
      <color theme="10"/>
      <name val="Trebuchet MS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rgb="FFFFFF66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9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13" borderId="2" applyNumberFormat="0" applyAlignment="0" applyProtection="0"/>
    <xf numFmtId="0" fontId="29" fillId="13" borderId="2" applyNumberFormat="0" applyAlignment="0" applyProtection="0"/>
    <xf numFmtId="0" fontId="29" fillId="13" borderId="2" applyNumberFormat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7" fillId="0" borderId="5" applyNumberFormat="0" applyFill="0" applyAlignment="0" applyProtection="0"/>
    <xf numFmtId="0" fontId="37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0" borderId="0"/>
    <xf numFmtId="0" fontId="43" fillId="0" borderId="0"/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1" fillId="0" borderId="0" applyAlignment="0">
      <alignment vertical="top" wrapText="1"/>
      <protection locked="0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1" fillId="0" borderId="0"/>
    <xf numFmtId="0" fontId="2" fillId="5" borderId="6" applyNumberFormat="0" applyFont="0" applyAlignment="0" applyProtection="0"/>
    <xf numFmtId="0" fontId="43" fillId="5" borderId="6" applyNumberFormat="0" applyFont="0" applyAlignment="0" applyProtection="0"/>
    <xf numFmtId="0" fontId="2" fillId="5" borderId="6" applyNumberFormat="0" applyFont="0" applyAlignment="0" applyProtection="0"/>
    <xf numFmtId="0" fontId="2" fillId="5" borderId="6" applyNumberFormat="0" applyFont="0" applyAlignment="0" applyProtection="0"/>
    <xf numFmtId="0" fontId="2" fillId="5" borderId="6" applyNumberFormat="0" applyFont="0" applyAlignment="0" applyProtection="0"/>
    <xf numFmtId="0" fontId="43" fillId="5" borderId="6" applyNumberFormat="0" applyFont="0" applyAlignment="0" applyProtection="0"/>
    <xf numFmtId="0" fontId="43" fillId="5" borderId="6" applyNumberFormat="0" applyFont="0" applyAlignment="0" applyProtection="0"/>
    <xf numFmtId="0" fontId="2" fillId="5" borderId="6" applyNumberFormat="0" applyFont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9" borderId="8" applyNumberFormat="0" applyAlignment="0" applyProtection="0"/>
    <xf numFmtId="0" fontId="32" fillId="9" borderId="8" applyNumberFormat="0" applyAlignment="0" applyProtection="0"/>
    <xf numFmtId="0" fontId="32" fillId="9" borderId="8" applyNumberFormat="0" applyAlignment="0" applyProtection="0"/>
    <xf numFmtId="0" fontId="40" fillId="14" borderId="8" applyNumberFormat="0" applyAlignment="0" applyProtection="0"/>
    <xf numFmtId="0" fontId="40" fillId="14" borderId="8" applyNumberFormat="0" applyAlignment="0" applyProtection="0"/>
    <xf numFmtId="0" fontId="40" fillId="14" borderId="8" applyNumberFormat="0" applyAlignment="0" applyProtection="0"/>
    <xf numFmtId="0" fontId="33" fillId="14" borderId="9" applyNumberFormat="0" applyAlignment="0" applyProtection="0"/>
    <xf numFmtId="0" fontId="33" fillId="14" borderId="9" applyNumberFormat="0" applyAlignment="0" applyProtection="0"/>
    <xf numFmtId="0" fontId="33" fillId="14" borderId="9" applyNumberForma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</cellStyleXfs>
  <cellXfs count="260">
    <xf numFmtId="0" fontId="0" fillId="0" borderId="0" xfId="0"/>
    <xf numFmtId="0" fontId="3" fillId="0" borderId="10" xfId="0" applyFont="1" applyBorder="1" applyAlignment="1">
      <alignment horizontal="centerContinuous" vertical="top"/>
    </xf>
    <xf numFmtId="0" fontId="4" fillId="0" borderId="10" xfId="0" applyFont="1" applyBorder="1" applyAlignment="1">
      <alignment horizontal="centerContinuous"/>
    </xf>
    <xf numFmtId="0" fontId="5" fillId="18" borderId="11" xfId="0" applyFont="1" applyFill="1" applyBorder="1" applyAlignment="1">
      <alignment horizontal="left"/>
    </xf>
    <xf numFmtId="0" fontId="6" fillId="18" borderId="12" xfId="0" applyFont="1" applyFill="1" applyBorder="1" applyAlignment="1">
      <alignment horizontal="centerContinuous"/>
    </xf>
    <xf numFmtId="0" fontId="7" fillId="18" borderId="13" xfId="0" applyFont="1" applyFill="1" applyBorder="1" applyAlignment="1">
      <alignment horizontal="left"/>
    </xf>
    <xf numFmtId="0" fontId="6" fillId="0" borderId="14" xfId="0" applyFont="1" applyBorder="1"/>
    <xf numFmtId="49" fontId="6" fillId="0" borderId="15" xfId="0" applyNumberFormat="1" applyFont="1" applyBorder="1" applyAlignment="1">
      <alignment horizontal="left"/>
    </xf>
    <xf numFmtId="0" fontId="4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 applyAlignment="1">
      <alignment horizontal="left"/>
    </xf>
    <xf numFmtId="0" fontId="5" fillId="0" borderId="16" xfId="0" applyFont="1" applyBorder="1"/>
    <xf numFmtId="49" fontId="6" fillId="0" borderId="20" xfId="0" applyNumberFormat="1" applyFont="1" applyBorder="1" applyAlignment="1">
      <alignment horizontal="left"/>
    </xf>
    <xf numFmtId="49" fontId="5" fillId="18" borderId="16" xfId="0" applyNumberFormat="1" applyFont="1" applyFill="1" applyBorder="1"/>
    <xf numFmtId="49" fontId="4" fillId="18" borderId="17" xfId="0" applyNumberFormat="1" applyFont="1" applyFill="1" applyBorder="1"/>
    <xf numFmtId="0" fontId="5" fillId="18" borderId="18" xfId="0" applyFont="1" applyFill="1" applyBorder="1"/>
    <xf numFmtId="0" fontId="4" fillId="18" borderId="18" xfId="0" applyFont="1" applyFill="1" applyBorder="1"/>
    <xf numFmtId="0" fontId="4" fillId="18" borderId="17" xfId="0" applyFont="1" applyFill="1" applyBorder="1"/>
    <xf numFmtId="0" fontId="6" fillId="0" borderId="19" xfId="0" applyFont="1" applyFill="1" applyBorder="1"/>
    <xf numFmtId="3" fontId="6" fillId="0" borderId="20" xfId="0" applyNumberFormat="1" applyFont="1" applyBorder="1" applyAlignment="1">
      <alignment horizontal="left"/>
    </xf>
    <xf numFmtId="0" fontId="0" fillId="0" borderId="0" xfId="0" applyFill="1"/>
    <xf numFmtId="49" fontId="5" fillId="18" borderId="21" xfId="0" applyNumberFormat="1" applyFont="1" applyFill="1" applyBorder="1"/>
    <xf numFmtId="49" fontId="4" fillId="18" borderId="22" xfId="0" applyNumberFormat="1" applyFont="1" applyFill="1" applyBorder="1"/>
    <xf numFmtId="0" fontId="4" fillId="18" borderId="0" xfId="0" applyFont="1" applyFill="1" applyBorder="1"/>
    <xf numFmtId="49" fontId="6" fillId="0" borderId="19" xfId="0" applyNumberFormat="1" applyFont="1" applyBorder="1" applyAlignment="1">
      <alignment horizontal="left"/>
    </xf>
    <xf numFmtId="0" fontId="6" fillId="0" borderId="23" xfId="0" applyFont="1" applyBorder="1"/>
    <xf numFmtId="0" fontId="6" fillId="0" borderId="19" xfId="0" applyNumberFormat="1" applyFont="1" applyBorder="1"/>
    <xf numFmtId="0" fontId="6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6" fillId="0" borderId="24" xfId="0" applyFont="1" applyBorder="1" applyAlignment="1">
      <alignment horizontal="left"/>
    </xf>
    <xf numFmtId="0" fontId="0" fillId="0" borderId="0" xfId="0" applyBorder="1"/>
    <xf numFmtId="0" fontId="6" fillId="0" borderId="19" xfId="0" applyFont="1" applyFill="1" applyBorder="1" applyAlignment="1"/>
    <xf numFmtId="0" fontId="6" fillId="0" borderId="24" xfId="0" applyFont="1" applyFill="1" applyBorder="1" applyAlignment="1"/>
    <xf numFmtId="0" fontId="2" fillId="0" borderId="0" xfId="0" applyFont="1" applyFill="1" applyBorder="1" applyAlignment="1"/>
    <xf numFmtId="0" fontId="6" fillId="0" borderId="19" xfId="0" applyFont="1" applyBorder="1" applyAlignment="1"/>
    <xf numFmtId="0" fontId="6" fillId="0" borderId="24" xfId="0" applyFont="1" applyBorder="1" applyAlignment="1"/>
    <xf numFmtId="3" fontId="0" fillId="0" borderId="0" xfId="0" applyNumberFormat="1"/>
    <xf numFmtId="0" fontId="6" fillId="0" borderId="16" xfId="0" applyFont="1" applyBorder="1"/>
    <xf numFmtId="0" fontId="6" fillId="0" borderId="14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3" fillId="0" borderId="26" xfId="0" applyFont="1" applyBorder="1" applyAlignment="1">
      <alignment horizontal="centerContinuous" vertical="center"/>
    </xf>
    <xf numFmtId="0" fontId="8" fillId="0" borderId="27" xfId="0" applyFont="1" applyBorder="1" applyAlignment="1">
      <alignment horizontal="centerContinuous" vertical="center"/>
    </xf>
    <xf numFmtId="0" fontId="4" fillId="0" borderId="27" xfId="0" applyFont="1" applyBorder="1" applyAlignment="1">
      <alignment horizontal="centerContinuous" vertical="center"/>
    </xf>
    <xf numFmtId="0" fontId="4" fillId="0" borderId="28" xfId="0" applyFont="1" applyBorder="1" applyAlignment="1">
      <alignment horizontal="centerContinuous" vertical="center"/>
    </xf>
    <xf numFmtId="0" fontId="5" fillId="18" borderId="29" xfId="0" applyFont="1" applyFill="1" applyBorder="1" applyAlignment="1">
      <alignment horizontal="left"/>
    </xf>
    <xf numFmtId="0" fontId="4" fillId="18" borderId="30" xfId="0" applyFont="1" applyFill="1" applyBorder="1" applyAlignment="1">
      <alignment horizontal="left"/>
    </xf>
    <xf numFmtId="0" fontId="4" fillId="18" borderId="31" xfId="0" applyFont="1" applyFill="1" applyBorder="1" applyAlignment="1">
      <alignment horizontal="centerContinuous"/>
    </xf>
    <xf numFmtId="0" fontId="5" fillId="18" borderId="30" xfId="0" applyFont="1" applyFill="1" applyBorder="1" applyAlignment="1">
      <alignment horizontal="centerContinuous"/>
    </xf>
    <xf numFmtId="0" fontId="4" fillId="18" borderId="30" xfId="0" applyFont="1" applyFill="1" applyBorder="1" applyAlignment="1">
      <alignment horizontal="centerContinuous"/>
    </xf>
    <xf numFmtId="0" fontId="4" fillId="0" borderId="32" xfId="0" applyFont="1" applyBorder="1"/>
    <xf numFmtId="0" fontId="4" fillId="0" borderId="33" xfId="0" applyFont="1" applyBorder="1"/>
    <xf numFmtId="3" fontId="4" fillId="0" borderId="15" xfId="0" applyNumberFormat="1" applyFont="1" applyBorder="1"/>
    <xf numFmtId="0" fontId="4" fillId="0" borderId="11" xfId="0" applyFont="1" applyBorder="1"/>
    <xf numFmtId="3" fontId="4" fillId="0" borderId="13" xfId="0" applyNumberFormat="1" applyFont="1" applyBorder="1"/>
    <xf numFmtId="0" fontId="4" fillId="0" borderId="12" xfId="0" applyFont="1" applyBorder="1"/>
    <xf numFmtId="3" fontId="4" fillId="0" borderId="18" xfId="0" applyNumberFormat="1" applyFont="1" applyBorder="1"/>
    <xf numFmtId="0" fontId="4" fillId="0" borderId="17" xfId="0" applyFont="1" applyBorder="1"/>
    <xf numFmtId="0" fontId="4" fillId="0" borderId="34" xfId="0" applyFont="1" applyBorder="1"/>
    <xf numFmtId="0" fontId="4" fillId="0" borderId="33" xfId="0" applyFont="1" applyBorder="1" applyAlignment="1">
      <alignment shrinkToFit="1"/>
    </xf>
    <xf numFmtId="0" fontId="4" fillId="0" borderId="35" xfId="0" applyFont="1" applyBorder="1"/>
    <xf numFmtId="0" fontId="4" fillId="0" borderId="21" xfId="0" applyFont="1" applyBorder="1"/>
    <xf numFmtId="0" fontId="4" fillId="0" borderId="0" xfId="0" applyFont="1" applyBorder="1"/>
    <xf numFmtId="3" fontId="4" fillId="0" borderId="36" xfId="0" applyNumberFormat="1" applyFont="1" applyBorder="1"/>
    <xf numFmtId="0" fontId="4" fillId="0" borderId="37" xfId="0" applyFont="1" applyBorder="1"/>
    <xf numFmtId="3" fontId="4" fillId="0" borderId="38" xfId="0" applyNumberFormat="1" applyFont="1" applyBorder="1"/>
    <xf numFmtId="0" fontId="4" fillId="0" borderId="39" xfId="0" applyFont="1" applyBorder="1"/>
    <xf numFmtId="0" fontId="5" fillId="18" borderId="11" xfId="0" applyFont="1" applyFill="1" applyBorder="1"/>
    <xf numFmtId="0" fontId="5" fillId="18" borderId="13" xfId="0" applyFont="1" applyFill="1" applyBorder="1"/>
    <xf numFmtId="0" fontId="5" fillId="18" borderId="12" xfId="0" applyFont="1" applyFill="1" applyBorder="1"/>
    <xf numFmtId="0" fontId="5" fillId="18" borderId="40" xfId="0" applyFont="1" applyFill="1" applyBorder="1"/>
    <xf numFmtId="0" fontId="5" fillId="18" borderId="41" xfId="0" applyFont="1" applyFill="1" applyBorder="1"/>
    <xf numFmtId="0" fontId="4" fillId="0" borderId="22" xfId="0" applyFont="1" applyBorder="1"/>
    <xf numFmtId="0" fontId="4" fillId="0" borderId="0" xfId="0" applyFont="1"/>
    <xf numFmtId="0" fontId="4" fillId="0" borderId="42" xfId="0" applyFont="1" applyBorder="1"/>
    <xf numFmtId="0" fontId="4" fillId="0" borderId="43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Fill="1" applyBorder="1"/>
    <xf numFmtId="0" fontId="4" fillId="0" borderId="44" xfId="0" applyFont="1" applyBorder="1"/>
    <xf numFmtId="0" fontId="4" fillId="0" borderId="45" xfId="0" applyFont="1" applyBorder="1"/>
    <xf numFmtId="0" fontId="4" fillId="0" borderId="46" xfId="0" applyFont="1" applyBorder="1"/>
    <xf numFmtId="0" fontId="4" fillId="0" borderId="47" xfId="0" applyFont="1" applyBorder="1"/>
    <xf numFmtId="165" fontId="4" fillId="0" borderId="48" xfId="0" applyNumberFormat="1" applyFont="1" applyBorder="1" applyAlignment="1">
      <alignment horizontal="right"/>
    </xf>
    <xf numFmtId="0" fontId="4" fillId="0" borderId="48" xfId="0" applyFont="1" applyBorder="1"/>
    <xf numFmtId="0" fontId="4" fillId="0" borderId="18" xfId="0" applyFont="1" applyBorder="1"/>
    <xf numFmtId="165" fontId="4" fillId="0" borderId="17" xfId="0" applyNumberFormat="1" applyFont="1" applyBorder="1" applyAlignment="1">
      <alignment horizontal="right"/>
    </xf>
    <xf numFmtId="0" fontId="8" fillId="18" borderId="37" xfId="0" applyFont="1" applyFill="1" applyBorder="1"/>
    <xf numFmtId="0" fontId="8" fillId="18" borderId="38" xfId="0" applyFont="1" applyFill="1" applyBorder="1"/>
    <xf numFmtId="0" fontId="8" fillId="18" borderId="39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9" xfId="143" applyFont="1" applyBorder="1"/>
    <xf numFmtId="0" fontId="4" fillId="0" borderId="49" xfId="143" applyFont="1" applyBorder="1"/>
    <xf numFmtId="0" fontId="4" fillId="0" borderId="49" xfId="143" applyFont="1" applyBorder="1" applyAlignment="1">
      <alignment horizontal="right"/>
    </xf>
    <xf numFmtId="0" fontId="4" fillId="0" borderId="50" xfId="143" applyFont="1" applyBorder="1"/>
    <xf numFmtId="0" fontId="4" fillId="0" borderId="49" xfId="0" applyNumberFormat="1" applyFont="1" applyBorder="1" applyAlignment="1">
      <alignment horizontal="left"/>
    </xf>
    <xf numFmtId="0" fontId="4" fillId="0" borderId="51" xfId="0" applyNumberFormat="1" applyFont="1" applyBorder="1"/>
    <xf numFmtId="0" fontId="5" fillId="0" borderId="52" xfId="143" applyFont="1" applyBorder="1"/>
    <xf numFmtId="0" fontId="4" fillId="0" borderId="52" xfId="143" applyFont="1" applyBorder="1"/>
    <xf numFmtId="0" fontId="4" fillId="0" borderId="52" xfId="143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5" fillId="18" borderId="29" xfId="0" applyNumberFormat="1" applyFont="1" applyFill="1" applyBorder="1" applyAlignment="1">
      <alignment horizontal="center"/>
    </xf>
    <xf numFmtId="0" fontId="5" fillId="18" borderId="30" xfId="0" applyFont="1" applyFill="1" applyBorder="1" applyAlignment="1">
      <alignment horizontal="center"/>
    </xf>
    <xf numFmtId="0" fontId="5" fillId="18" borderId="31" xfId="0" applyFont="1" applyFill="1" applyBorder="1" applyAlignment="1">
      <alignment horizontal="center"/>
    </xf>
    <xf numFmtId="0" fontId="5" fillId="18" borderId="53" xfId="0" applyFont="1" applyFill="1" applyBorder="1" applyAlignment="1">
      <alignment horizontal="center"/>
    </xf>
    <xf numFmtId="0" fontId="5" fillId="18" borderId="54" xfId="0" applyFont="1" applyFill="1" applyBorder="1" applyAlignment="1">
      <alignment horizontal="center"/>
    </xf>
    <xf numFmtId="0" fontId="5" fillId="18" borderId="55" xfId="0" applyFont="1" applyFill="1" applyBorder="1" applyAlignment="1">
      <alignment horizontal="center"/>
    </xf>
    <xf numFmtId="0" fontId="6" fillId="0" borderId="0" xfId="0" applyFont="1" applyBorder="1"/>
    <xf numFmtId="3" fontId="4" fillId="0" borderId="43" xfId="0" applyNumberFormat="1" applyFont="1" applyBorder="1"/>
    <xf numFmtId="0" fontId="5" fillId="18" borderId="29" xfId="0" applyFont="1" applyFill="1" applyBorder="1"/>
    <xf numFmtId="0" fontId="5" fillId="18" borderId="30" xfId="0" applyFont="1" applyFill="1" applyBorder="1"/>
    <xf numFmtId="3" fontId="5" fillId="18" borderId="31" xfId="0" applyNumberFormat="1" applyFont="1" applyFill="1" applyBorder="1"/>
    <xf numFmtId="3" fontId="5" fillId="18" borderId="53" xfId="0" applyNumberFormat="1" applyFont="1" applyFill="1" applyBorder="1"/>
    <xf numFmtId="3" fontId="5" fillId="18" borderId="54" xfId="0" applyNumberFormat="1" applyFont="1" applyFill="1" applyBorder="1"/>
    <xf numFmtId="3" fontId="5" fillId="18" borderId="55" xfId="0" applyNumberFormat="1" applyFont="1" applyFill="1" applyBorder="1"/>
    <xf numFmtId="0" fontId="12" fillId="0" borderId="0" xfId="0" applyFont="1"/>
    <xf numFmtId="3" fontId="3" fillId="0" borderId="0" xfId="0" applyNumberFormat="1" applyFont="1" applyAlignment="1">
      <alignment horizontal="centerContinuous"/>
    </xf>
    <xf numFmtId="0" fontId="4" fillId="18" borderId="41" xfId="0" applyFont="1" applyFill="1" applyBorder="1"/>
    <xf numFmtId="0" fontId="5" fillId="18" borderId="56" xfId="0" applyFont="1" applyFill="1" applyBorder="1" applyAlignment="1">
      <alignment horizontal="right"/>
    </xf>
    <xf numFmtId="0" fontId="5" fillId="18" borderId="13" xfId="0" applyFont="1" applyFill="1" applyBorder="1" applyAlignment="1">
      <alignment horizontal="right"/>
    </xf>
    <xf numFmtId="0" fontId="5" fillId="18" borderId="12" xfId="0" applyFont="1" applyFill="1" applyBorder="1" applyAlignment="1">
      <alignment horizontal="center"/>
    </xf>
    <xf numFmtId="4" fontId="7" fillId="18" borderId="13" xfId="0" applyNumberFormat="1" applyFont="1" applyFill="1" applyBorder="1" applyAlignment="1">
      <alignment horizontal="right"/>
    </xf>
    <xf numFmtId="4" fontId="7" fillId="18" borderId="41" xfId="0" applyNumberFormat="1" applyFont="1" applyFill="1" applyBorder="1" applyAlignment="1">
      <alignment horizontal="right"/>
    </xf>
    <xf numFmtId="0" fontId="4" fillId="0" borderId="25" xfId="0" applyFont="1" applyBorder="1"/>
    <xf numFmtId="3" fontId="4" fillId="0" borderId="34" xfId="0" applyNumberFormat="1" applyFont="1" applyBorder="1" applyAlignment="1">
      <alignment horizontal="right"/>
    </xf>
    <xf numFmtId="3" fontId="4" fillId="0" borderId="44" xfId="0" applyNumberFormat="1" applyFont="1" applyBorder="1" applyAlignment="1">
      <alignment horizontal="right"/>
    </xf>
    <xf numFmtId="4" fontId="4" fillId="0" borderId="33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0" fontId="4" fillId="18" borderId="37" xfId="0" applyFont="1" applyFill="1" applyBorder="1"/>
    <xf numFmtId="0" fontId="5" fillId="18" borderId="38" xfId="0" applyFont="1" applyFill="1" applyBorder="1"/>
    <xf numFmtId="0" fontId="4" fillId="18" borderId="38" xfId="0" applyFont="1" applyFill="1" applyBorder="1"/>
    <xf numFmtId="4" fontId="4" fillId="18" borderId="57" xfId="0" applyNumberFormat="1" applyFont="1" applyFill="1" applyBorder="1"/>
    <xf numFmtId="4" fontId="4" fillId="18" borderId="37" xfId="0" applyNumberFormat="1" applyFont="1" applyFill="1" applyBorder="1"/>
    <xf numFmtId="4" fontId="4" fillId="18" borderId="38" xfId="0" applyNumberFormat="1" applyFont="1" applyFill="1" applyBorder="1"/>
    <xf numFmtId="3" fontId="13" fillId="0" borderId="0" xfId="0" applyNumberFormat="1" applyFont="1"/>
    <xf numFmtId="4" fontId="13" fillId="0" borderId="0" xfId="0" applyNumberFormat="1" applyFont="1"/>
    <xf numFmtId="4" fontId="0" fillId="0" borderId="0" xfId="0" applyNumberFormat="1"/>
    <xf numFmtId="0" fontId="11" fillId="0" borderId="0" xfId="143"/>
    <xf numFmtId="0" fontId="4" fillId="0" borderId="0" xfId="143" applyFont="1"/>
    <xf numFmtId="0" fontId="15" fillId="0" borderId="0" xfId="143" applyFont="1" applyAlignment="1">
      <alignment horizontal="centerContinuous"/>
    </xf>
    <xf numFmtId="0" fontId="16" fillId="0" borderId="0" xfId="143" applyFont="1" applyAlignment="1">
      <alignment horizontal="centerContinuous"/>
    </xf>
    <xf numFmtId="0" fontId="16" fillId="0" borderId="0" xfId="143" applyFont="1" applyAlignment="1">
      <alignment horizontal="right"/>
    </xf>
    <xf numFmtId="0" fontId="6" fillId="0" borderId="50" xfId="143" applyFont="1" applyBorder="1" applyAlignment="1">
      <alignment horizontal="right"/>
    </xf>
    <xf numFmtId="0" fontId="4" fillId="0" borderId="49" xfId="143" applyFont="1" applyBorder="1" applyAlignment="1">
      <alignment horizontal="left"/>
    </xf>
    <xf numFmtId="0" fontId="4" fillId="0" borderId="51" xfId="143" applyFont="1" applyBorder="1"/>
    <xf numFmtId="0" fontId="6" fillId="0" borderId="0" xfId="143" applyFont="1"/>
    <xf numFmtId="0" fontId="4" fillId="0" borderId="0" xfId="143" applyFont="1" applyAlignment="1">
      <alignment horizontal="right"/>
    </xf>
    <xf numFmtId="0" fontId="4" fillId="0" borderId="0" xfId="143" applyFont="1" applyAlignment="1"/>
    <xf numFmtId="49" fontId="6" fillId="18" borderId="19" xfId="143" applyNumberFormat="1" applyFont="1" applyFill="1" applyBorder="1"/>
    <xf numFmtId="0" fontId="6" fillId="18" borderId="17" xfId="143" applyFont="1" applyFill="1" applyBorder="1" applyAlignment="1">
      <alignment horizontal="center"/>
    </xf>
    <xf numFmtId="0" fontId="6" fillId="18" borderId="17" xfId="143" applyNumberFormat="1" applyFont="1" applyFill="1" applyBorder="1" applyAlignment="1">
      <alignment horizontal="center"/>
    </xf>
    <xf numFmtId="0" fontId="6" fillId="18" borderId="19" xfId="143" applyFont="1" applyFill="1" applyBorder="1" applyAlignment="1">
      <alignment horizontal="center"/>
    </xf>
    <xf numFmtId="0" fontId="5" fillId="0" borderId="58" xfId="143" applyFont="1" applyBorder="1" applyAlignment="1">
      <alignment horizontal="center"/>
    </xf>
    <xf numFmtId="49" fontId="5" fillId="0" borderId="58" xfId="143" applyNumberFormat="1" applyFont="1" applyBorder="1" applyAlignment="1">
      <alignment horizontal="left"/>
    </xf>
    <xf numFmtId="0" fontId="5" fillId="0" borderId="59" xfId="143" applyFont="1" applyBorder="1"/>
    <xf numFmtId="0" fontId="4" fillId="0" borderId="18" xfId="143" applyFont="1" applyBorder="1" applyAlignment="1">
      <alignment horizontal="center"/>
    </xf>
    <xf numFmtId="0" fontId="4" fillId="0" borderId="18" xfId="143" applyNumberFormat="1" applyFont="1" applyBorder="1" applyAlignment="1">
      <alignment horizontal="right"/>
    </xf>
    <xf numFmtId="0" fontId="11" fillId="0" borderId="0" xfId="143" applyNumberFormat="1"/>
    <xf numFmtId="0" fontId="17" fillId="0" borderId="0" xfId="143" applyFont="1"/>
    <xf numFmtId="4" fontId="18" fillId="0" borderId="60" xfId="143" applyNumberFormat="1" applyFont="1" applyBorder="1" applyAlignment="1">
      <alignment horizontal="right"/>
    </xf>
    <xf numFmtId="0" fontId="19" fillId="0" borderId="0" xfId="143" applyFont="1"/>
    <xf numFmtId="0" fontId="4" fillId="18" borderId="18" xfId="143" applyFont="1" applyFill="1" applyBorder="1" applyAlignment="1">
      <alignment horizontal="center"/>
    </xf>
    <xf numFmtId="4" fontId="4" fillId="18" borderId="18" xfId="143" applyNumberFormat="1" applyFont="1" applyFill="1" applyBorder="1" applyAlignment="1">
      <alignment horizontal="right"/>
    </xf>
    <xf numFmtId="4" fontId="4" fillId="18" borderId="17" xfId="143" applyNumberFormat="1" applyFont="1" applyFill="1" applyBorder="1" applyAlignment="1">
      <alignment horizontal="right"/>
    </xf>
    <xf numFmtId="3" fontId="11" fillId="0" borderId="0" xfId="143" applyNumberFormat="1"/>
    <xf numFmtId="0" fontId="11" fillId="0" borderId="0" xfId="143" applyBorder="1"/>
    <xf numFmtId="0" fontId="21" fillId="0" borderId="0" xfId="143" applyFont="1" applyAlignment="1"/>
    <xf numFmtId="0" fontId="11" fillId="0" borderId="0" xfId="143" applyAlignment="1">
      <alignment horizontal="right"/>
    </xf>
    <xf numFmtId="0" fontId="22" fillId="0" borderId="0" xfId="143" applyFont="1" applyBorder="1"/>
    <xf numFmtId="3" fontId="22" fillId="0" borderId="0" xfId="143" applyNumberFormat="1" applyFont="1" applyBorder="1" applyAlignment="1">
      <alignment horizontal="right"/>
    </xf>
    <xf numFmtId="4" fontId="22" fillId="0" borderId="0" xfId="143" applyNumberFormat="1" applyFont="1" applyBorder="1"/>
    <xf numFmtId="0" fontId="21" fillId="0" borderId="0" xfId="143" applyFont="1" applyBorder="1" applyAlignment="1"/>
    <xf numFmtId="0" fontId="11" fillId="0" borderId="0" xfId="143" applyBorder="1" applyAlignment="1">
      <alignment horizontal="right"/>
    </xf>
    <xf numFmtId="49" fontId="6" fillId="0" borderId="21" xfId="0" applyNumberFormat="1" applyFont="1" applyBorder="1"/>
    <xf numFmtId="3" fontId="4" fillId="0" borderId="22" xfId="0" applyNumberFormat="1" applyFont="1" applyBorder="1"/>
    <xf numFmtId="3" fontId="4" fillId="0" borderId="58" xfId="0" applyNumberFormat="1" applyFont="1" applyBorder="1"/>
    <xf numFmtId="3" fontId="4" fillId="0" borderId="61" xfId="0" applyNumberFormat="1" applyFont="1" applyBorder="1"/>
    <xf numFmtId="49" fontId="23" fillId="0" borderId="19" xfId="0" applyNumberFormat="1" applyFont="1" applyFill="1" applyBorder="1" applyAlignment="1" applyProtection="1">
      <alignment vertical="center" wrapText="1"/>
    </xf>
    <xf numFmtId="49" fontId="23" fillId="0" borderId="62" xfId="0" applyNumberFormat="1" applyFont="1" applyFill="1" applyBorder="1" applyAlignment="1" applyProtection="1">
      <alignment horizontal="center" vertical="center"/>
    </xf>
    <xf numFmtId="49" fontId="24" fillId="0" borderId="59" xfId="0" applyNumberFormat="1" applyFont="1" applyFill="1" applyBorder="1" applyAlignment="1" applyProtection="1">
      <alignment vertical="center"/>
    </xf>
    <xf numFmtId="0" fontId="20" fillId="18" borderId="63" xfId="143" applyFont="1" applyFill="1" applyBorder="1"/>
    <xf numFmtId="49" fontId="23" fillId="0" borderId="14" xfId="0" applyNumberFormat="1" applyFont="1" applyFill="1" applyBorder="1" applyAlignment="1" applyProtection="1">
      <alignment vertical="center" wrapText="1"/>
    </xf>
    <xf numFmtId="49" fontId="24" fillId="0" borderId="64" xfId="0" applyNumberFormat="1" applyFont="1" applyFill="1" applyBorder="1" applyAlignment="1" applyProtection="1">
      <alignment vertical="center"/>
    </xf>
    <xf numFmtId="4" fontId="18" fillId="0" borderId="60" xfId="143" applyNumberFormat="1" applyFont="1" applyBorder="1" applyAlignment="1"/>
    <xf numFmtId="4" fontId="5" fillId="18" borderId="19" xfId="143" applyNumberFormat="1" applyFont="1" applyFill="1" applyBorder="1" applyAlignment="1"/>
    <xf numFmtId="0" fontId="4" fillId="0" borderId="17" xfId="143" applyNumberFormat="1" applyFont="1" applyBorder="1" applyAlignment="1"/>
    <xf numFmtId="0" fontId="4" fillId="18" borderId="18" xfId="143" applyFont="1" applyFill="1" applyBorder="1" applyAlignment="1">
      <alignment horizontal="center" vertical="center"/>
    </xf>
    <xf numFmtId="0" fontId="4" fillId="0" borderId="18" xfId="143" applyFont="1" applyBorder="1" applyAlignment="1">
      <alignment horizontal="center" vertical="center"/>
    </xf>
    <xf numFmtId="49" fontId="23" fillId="0" borderId="19" xfId="0" applyNumberFormat="1" applyFont="1" applyFill="1" applyBorder="1" applyAlignment="1" applyProtection="1">
      <alignment horizontal="center"/>
    </xf>
    <xf numFmtId="49" fontId="23" fillId="0" borderId="60" xfId="0" applyNumberFormat="1" applyFont="1" applyFill="1" applyBorder="1" applyAlignment="1" applyProtection="1">
      <alignment horizontal="center"/>
    </xf>
    <xf numFmtId="0" fontId="18" fillId="0" borderId="60" xfId="143" applyFont="1" applyBorder="1" applyAlignment="1">
      <alignment horizontal="center" vertical="center"/>
    </xf>
    <xf numFmtId="0" fontId="4" fillId="18" borderId="19" xfId="143" applyFont="1" applyFill="1" applyBorder="1" applyAlignment="1">
      <alignment horizontal="center" vertical="center"/>
    </xf>
    <xf numFmtId="49" fontId="20" fillId="18" borderId="19" xfId="143" applyNumberFormat="1" applyFont="1" applyFill="1" applyBorder="1" applyAlignment="1">
      <alignment horizontal="left" vertical="center"/>
    </xf>
    <xf numFmtId="0" fontId="5" fillId="0" borderId="58" xfId="143" applyFont="1" applyBorder="1" applyAlignment="1">
      <alignment horizontal="center" vertical="center"/>
    </xf>
    <xf numFmtId="49" fontId="23" fillId="0" borderId="60" xfId="0" applyNumberFormat="1" applyFont="1" applyFill="1" applyBorder="1" applyAlignment="1" applyProtection="1">
      <alignment vertical="center" wrapText="1"/>
    </xf>
    <xf numFmtId="4" fontId="42" fillId="0" borderId="19" xfId="143" applyNumberFormat="1" applyFont="1" applyBorder="1" applyAlignment="1">
      <alignment horizontal="right"/>
    </xf>
    <xf numFmtId="49" fontId="23" fillId="0" borderId="19" xfId="0" applyNumberFormat="1" applyFont="1" applyFill="1" applyBorder="1" applyAlignment="1" applyProtection="1">
      <alignment horizontal="center" vertical="center" wrapText="1"/>
    </xf>
    <xf numFmtId="0" fontId="20" fillId="18" borderId="59" xfId="143" applyFont="1" applyFill="1" applyBorder="1"/>
    <xf numFmtId="49" fontId="6" fillId="0" borderId="0" xfId="0" applyNumberFormat="1" applyFont="1" applyBorder="1"/>
    <xf numFmtId="49" fontId="18" fillId="0" borderId="60" xfId="143" applyNumberFormat="1" applyFont="1" applyBorder="1" applyAlignment="1">
      <alignment horizontal="left" vertical="top"/>
    </xf>
    <xf numFmtId="0" fontId="18" fillId="0" borderId="60" xfId="143" applyFont="1" applyFill="1" applyBorder="1" applyAlignment="1">
      <alignment vertical="top" wrapText="1"/>
    </xf>
    <xf numFmtId="4" fontId="42" fillId="0" borderId="60" xfId="143" applyNumberFormat="1" applyFont="1" applyBorder="1" applyAlignment="1">
      <alignment horizontal="right"/>
    </xf>
    <xf numFmtId="49" fontId="23" fillId="0" borderId="60" xfId="0" applyNumberFormat="1" applyFont="1" applyFill="1" applyBorder="1" applyAlignment="1" applyProtection="1">
      <alignment horizontal="center" vertical="center" wrapText="1"/>
    </xf>
    <xf numFmtId="0" fontId="18" fillId="0" borderId="60" xfId="143" applyFont="1" applyBorder="1" applyAlignment="1">
      <alignment vertical="top" wrapText="1"/>
    </xf>
    <xf numFmtId="4" fontId="42" fillId="0" borderId="60" xfId="143" applyNumberFormat="1" applyFont="1" applyFill="1" applyBorder="1" applyAlignment="1">
      <alignment horizontal="right"/>
    </xf>
    <xf numFmtId="49" fontId="18" fillId="0" borderId="60" xfId="143" applyNumberFormat="1" applyFont="1" applyBorder="1" applyAlignment="1">
      <alignment horizontal="center" shrinkToFit="1"/>
    </xf>
    <xf numFmtId="0" fontId="18" fillId="0" borderId="60" xfId="143" applyFont="1" applyFill="1" applyBorder="1" applyAlignment="1">
      <alignment horizontal="center" vertical="center"/>
    </xf>
    <xf numFmtId="0" fontId="13" fillId="0" borderId="58" xfId="143" applyFont="1" applyFill="1" applyBorder="1" applyAlignment="1">
      <alignment horizontal="center"/>
    </xf>
    <xf numFmtId="49" fontId="23" fillId="0" borderId="58" xfId="0" applyNumberFormat="1" applyFont="1" applyFill="1" applyBorder="1" applyAlignment="1" applyProtection="1">
      <alignment vertical="center" wrapText="1"/>
    </xf>
    <xf numFmtId="49" fontId="23" fillId="0" borderId="58" xfId="0" applyNumberFormat="1" applyFont="1" applyFill="1" applyBorder="1" applyAlignment="1" applyProtection="1">
      <alignment horizontal="center"/>
    </xf>
    <xf numFmtId="4" fontId="18" fillId="0" borderId="58" xfId="143" applyNumberFormat="1" applyFont="1" applyBorder="1" applyAlignment="1">
      <alignment horizontal="right"/>
    </xf>
    <xf numFmtId="4" fontId="18" fillId="0" borderId="58" xfId="143" applyNumberFormat="1" applyFont="1" applyBorder="1" applyAlignment="1"/>
    <xf numFmtId="49" fontId="13" fillId="0" borderId="58" xfId="143" applyNumberFormat="1" applyFont="1" applyBorder="1" applyAlignment="1">
      <alignment horizontal="left" vertical="top"/>
    </xf>
    <xf numFmtId="49" fontId="23" fillId="0" borderId="60" xfId="0" applyNumberFormat="1" applyFont="1" applyFill="1" applyBorder="1" applyAlignment="1" applyProtection="1">
      <alignment horizontal="left" vertical="top"/>
    </xf>
    <xf numFmtId="49" fontId="23" fillId="0" borderId="19" xfId="0" applyNumberFormat="1" applyFont="1" applyFill="1" applyBorder="1" applyAlignment="1" applyProtection="1">
      <alignment horizontal="left" vertical="top"/>
    </xf>
    <xf numFmtId="165" fontId="4" fillId="19" borderId="19" xfId="0" applyNumberFormat="1" applyFont="1" applyFill="1" applyBorder="1" applyAlignment="1">
      <alignment horizontal="right"/>
    </xf>
    <xf numFmtId="4" fontId="23" fillId="19" borderId="60" xfId="0" applyNumberFormat="1" applyFont="1" applyFill="1" applyBorder="1" applyAlignment="1" applyProtection="1">
      <protection locked="0"/>
    </xf>
    <xf numFmtId="4" fontId="23" fillId="19" borderId="58" xfId="0" applyNumberFormat="1" applyFont="1" applyFill="1" applyBorder="1" applyAlignment="1" applyProtection="1">
      <protection locked="0"/>
    </xf>
    <xf numFmtId="4" fontId="23" fillId="19" borderId="19" xfId="0" applyNumberFormat="1" applyFont="1" applyFill="1" applyBorder="1" applyAlignment="1" applyProtection="1">
      <protection locked="0"/>
    </xf>
    <xf numFmtId="4" fontId="23" fillId="19" borderId="62" xfId="0" applyNumberFormat="1" applyFont="1" applyFill="1" applyBorder="1" applyAlignment="1" applyProtection="1">
      <protection locked="0"/>
    </xf>
    <xf numFmtId="0" fontId="18" fillId="0" borderId="19" xfId="143" applyFont="1" applyFill="1" applyBorder="1" applyAlignment="1">
      <alignment horizontal="center" vertical="center"/>
    </xf>
    <xf numFmtId="4" fontId="18" fillId="0" borderId="60" xfId="143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6" fillId="0" borderId="19" xfId="0" applyFont="1" applyBorder="1" applyAlignment="1">
      <alignment horizontal="left"/>
    </xf>
    <xf numFmtId="0" fontId="6" fillId="0" borderId="59" xfId="0" applyFont="1" applyBorder="1" applyAlignment="1">
      <alignment horizontal="left"/>
    </xf>
    <xf numFmtId="0" fontId="6" fillId="0" borderId="19" xfId="0" applyFont="1" applyBorder="1" applyAlignment="1">
      <alignment horizontal="center"/>
    </xf>
    <xf numFmtId="0" fontId="4" fillId="0" borderId="37" xfId="0" applyFont="1" applyBorder="1" applyAlignment="1">
      <alignment horizontal="center" shrinkToFit="1"/>
    </xf>
    <xf numFmtId="0" fontId="4" fillId="0" borderId="39" xfId="0" applyFont="1" applyBorder="1" applyAlignment="1">
      <alignment horizontal="center" shrinkToFit="1"/>
    </xf>
    <xf numFmtId="0" fontId="44" fillId="0" borderId="59" xfId="0" applyFont="1" applyBorder="1" applyAlignment="1">
      <alignment horizontal="left"/>
    </xf>
    <xf numFmtId="0" fontId="44" fillId="0" borderId="18" xfId="0" applyFont="1" applyBorder="1" applyAlignment="1">
      <alignment horizontal="left"/>
    </xf>
    <xf numFmtId="0" fontId="44" fillId="0" borderId="17" xfId="0" applyFont="1" applyBorder="1" applyAlignment="1">
      <alignment horizontal="left"/>
    </xf>
    <xf numFmtId="0" fontId="44" fillId="19" borderId="19" xfId="0" applyFont="1" applyFill="1" applyBorder="1" applyAlignment="1">
      <alignment horizontal="left"/>
    </xf>
    <xf numFmtId="166" fontId="4" fillId="0" borderId="59" xfId="0" applyNumberFormat="1" applyFont="1" applyBorder="1" applyAlignment="1">
      <alignment horizontal="right" indent="2"/>
    </xf>
    <xf numFmtId="166" fontId="4" fillId="0" borderId="24" xfId="0" applyNumberFormat="1" applyFont="1" applyBorder="1" applyAlignment="1">
      <alignment horizontal="right" indent="2"/>
    </xf>
    <xf numFmtId="166" fontId="8" fillId="18" borderId="65" xfId="0" applyNumberFormat="1" applyFont="1" applyFill="1" applyBorder="1" applyAlignment="1">
      <alignment horizontal="right" indent="2"/>
    </xf>
    <xf numFmtId="166" fontId="8" fillId="18" borderId="57" xfId="0" applyNumberFormat="1" applyFont="1" applyFill="1" applyBorder="1" applyAlignment="1">
      <alignment horizontal="right" indent="2"/>
    </xf>
    <xf numFmtId="0" fontId="4" fillId="0" borderId="66" xfId="143" applyFont="1" applyBorder="1" applyAlignment="1">
      <alignment horizontal="center"/>
    </xf>
    <xf numFmtId="0" fontId="4" fillId="0" borderId="67" xfId="143" applyFont="1" applyBorder="1" applyAlignment="1">
      <alignment horizontal="center"/>
    </xf>
    <xf numFmtId="0" fontId="4" fillId="0" borderId="68" xfId="143" applyFont="1" applyBorder="1" applyAlignment="1">
      <alignment horizontal="center"/>
    </xf>
    <xf numFmtId="0" fontId="4" fillId="0" borderId="69" xfId="143" applyFont="1" applyBorder="1" applyAlignment="1">
      <alignment horizontal="center"/>
    </xf>
    <xf numFmtId="0" fontId="4" fillId="0" borderId="70" xfId="143" applyFont="1" applyBorder="1" applyAlignment="1">
      <alignment horizontal="left"/>
    </xf>
    <xf numFmtId="0" fontId="4" fillId="0" borderId="52" xfId="143" applyFont="1" applyBorder="1" applyAlignment="1">
      <alignment horizontal="left"/>
    </xf>
    <xf numFmtId="0" fontId="4" fillId="0" borderId="71" xfId="143" applyFont="1" applyBorder="1" applyAlignment="1">
      <alignment horizontal="left"/>
    </xf>
    <xf numFmtId="3" fontId="5" fillId="18" borderId="38" xfId="0" applyNumberFormat="1" applyFont="1" applyFill="1" applyBorder="1" applyAlignment="1">
      <alignment horizontal="right"/>
    </xf>
    <xf numFmtId="3" fontId="5" fillId="18" borderId="57" xfId="0" applyNumberFormat="1" applyFont="1" applyFill="1" applyBorder="1" applyAlignment="1">
      <alignment horizontal="right"/>
    </xf>
    <xf numFmtId="0" fontId="25" fillId="0" borderId="42" xfId="143" applyNumberFormat="1" applyFont="1" applyFill="1" applyBorder="1" applyAlignment="1">
      <alignment horizontal="left" wrapText="1" indent="1"/>
    </xf>
    <xf numFmtId="0" fontId="25" fillId="0" borderId="0" xfId="143" applyNumberFormat="1" applyFont="1" applyFill="1" applyBorder="1" applyAlignment="1">
      <alignment horizontal="left" wrapText="1" indent="1"/>
    </xf>
    <xf numFmtId="0" fontId="25" fillId="0" borderId="22" xfId="143" applyNumberFormat="1" applyFont="1" applyFill="1" applyBorder="1" applyAlignment="1">
      <alignment horizontal="left" wrapText="1" indent="1"/>
    </xf>
    <xf numFmtId="0" fontId="14" fillId="0" borderId="0" xfId="143" applyFont="1" applyAlignment="1">
      <alignment horizontal="center"/>
    </xf>
    <xf numFmtId="49" fontId="4" fillId="0" borderId="68" xfId="143" applyNumberFormat="1" applyFont="1" applyBorder="1" applyAlignment="1">
      <alignment horizontal="center"/>
    </xf>
    <xf numFmtId="0" fontId="4" fillId="0" borderId="70" xfId="143" applyFont="1" applyBorder="1" applyAlignment="1">
      <alignment horizontal="center" shrinkToFit="1"/>
    </xf>
    <xf numFmtId="0" fontId="4" fillId="0" borderId="52" xfId="143" applyFont="1" applyBorder="1" applyAlignment="1">
      <alignment horizontal="center" shrinkToFit="1"/>
    </xf>
    <xf numFmtId="0" fontId="4" fillId="0" borderId="71" xfId="143" applyFont="1" applyBorder="1" applyAlignment="1">
      <alignment horizontal="center" shrinkToFit="1"/>
    </xf>
  </cellXfs>
  <cellStyles count="191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1 4" xfId="39"/>
    <cellStyle name="60 % – Zvýraznění2 2" xfId="40"/>
    <cellStyle name="60 % – Zvýraznění2 3" xfId="41"/>
    <cellStyle name="60 % – Zvýraznění2 4" xfId="42"/>
    <cellStyle name="60 % – Zvýraznění3 2" xfId="43"/>
    <cellStyle name="60 % – Zvýraznění3 3" xfId="44"/>
    <cellStyle name="60 % – Zvýraznění3 4" xfId="45"/>
    <cellStyle name="60 % – Zvýraznění4 2" xfId="46"/>
    <cellStyle name="60 % – Zvýraznění4 3" xfId="47"/>
    <cellStyle name="60 % – Zvýraznění4 4" xfId="48"/>
    <cellStyle name="60 % – Zvýraznění5 2" xfId="49"/>
    <cellStyle name="60 % – Zvýraznění5 3" xfId="50"/>
    <cellStyle name="60 % – Zvýraznění5 4" xfId="51"/>
    <cellStyle name="60 % – Zvýraznění6 2" xfId="52"/>
    <cellStyle name="60 % – Zvýraznění6 3" xfId="53"/>
    <cellStyle name="60 % – Zvýraznění6 4" xfId="54"/>
    <cellStyle name="Celkem 2" xfId="55"/>
    <cellStyle name="Celkem 3" xfId="56"/>
    <cellStyle name="Celkem 4" xfId="57"/>
    <cellStyle name="Hypertextový odkaz 2" xfId="58"/>
    <cellStyle name="Chybně 2" xfId="59"/>
    <cellStyle name="Chybně 3" xfId="60"/>
    <cellStyle name="Chybně 4" xfId="61"/>
    <cellStyle name="Kontrolní buňka 2" xfId="62"/>
    <cellStyle name="Kontrolní buňka 3" xfId="63"/>
    <cellStyle name="Kontrolní buňka 4" xfId="64"/>
    <cellStyle name="Nadpis 1 2" xfId="65"/>
    <cellStyle name="Nadpis 1 3" xfId="66"/>
    <cellStyle name="Nadpis 1 4" xfId="67"/>
    <cellStyle name="Nadpis 2 2" xfId="68"/>
    <cellStyle name="Nadpis 2 3" xfId="69"/>
    <cellStyle name="Nadpis 2 4" xfId="70"/>
    <cellStyle name="Nadpis 3 2" xfId="71"/>
    <cellStyle name="Nadpis 3 3" xfId="72"/>
    <cellStyle name="Nadpis 3 4" xfId="73"/>
    <cellStyle name="Nadpis 4 2" xfId="74"/>
    <cellStyle name="Nadpis 4 3" xfId="75"/>
    <cellStyle name="Nadpis 4 4" xfId="76"/>
    <cellStyle name="Název 2" xfId="77"/>
    <cellStyle name="Název 3" xfId="78"/>
    <cellStyle name="Název 4" xfId="79"/>
    <cellStyle name="Neutrální 2" xfId="80"/>
    <cellStyle name="Neutrální 3" xfId="81"/>
    <cellStyle name="Neutrální 4" xfId="82"/>
    <cellStyle name="Normální" xfId="0" builtinId="0"/>
    <cellStyle name="Normální 2" xfId="83"/>
    <cellStyle name="Normální 2 2" xfId="84"/>
    <cellStyle name="Normální 3" xfId="85"/>
    <cellStyle name="Normální 3 2" xfId="86"/>
    <cellStyle name="Normální 3 2 2" xfId="87"/>
    <cellStyle name="Normální 4" xfId="88"/>
    <cellStyle name="Normální 4 2" xfId="89"/>
    <cellStyle name="Normální 4 3" xfId="90"/>
    <cellStyle name="Normální 5" xfId="91"/>
    <cellStyle name="Normální 5 10" xfId="92"/>
    <cellStyle name="Normální 5 2" xfId="93"/>
    <cellStyle name="Normální 5 2 2" xfId="94"/>
    <cellStyle name="Normální 5 2 2 2" xfId="95"/>
    <cellStyle name="Normální 5 2 2 2 2" xfId="96"/>
    <cellStyle name="Normální 5 2 2 3" xfId="97"/>
    <cellStyle name="Normální 5 2 2 4" xfId="98"/>
    <cellStyle name="Normální 5 2 3" xfId="99"/>
    <cellStyle name="Normální 5 2 3 2" xfId="100"/>
    <cellStyle name="Normální 5 2 3 2 2" xfId="101"/>
    <cellStyle name="Normální 5 2 3 3" xfId="102"/>
    <cellStyle name="Normální 5 2 3 4" xfId="103"/>
    <cellStyle name="Normální 5 2 4" xfId="104"/>
    <cellStyle name="Normální 5 2 4 2" xfId="105"/>
    <cellStyle name="Normální 5 2 5" xfId="106"/>
    <cellStyle name="Normální 5 2 6" xfId="107"/>
    <cellStyle name="Normální 5 3" xfId="108"/>
    <cellStyle name="Normální 5 3 2" xfId="109"/>
    <cellStyle name="Normální 5 3 2 2" xfId="110"/>
    <cellStyle name="Normální 5 3 2 2 2" xfId="111"/>
    <cellStyle name="Normální 5 3 2 3" xfId="112"/>
    <cellStyle name="Normální 5 3 2 4" xfId="113"/>
    <cellStyle name="Normální 5 3 3" xfId="114"/>
    <cellStyle name="Normální 5 3 3 2" xfId="115"/>
    <cellStyle name="Normální 5 3 3 2 2" xfId="116"/>
    <cellStyle name="Normální 5 3 3 3" xfId="117"/>
    <cellStyle name="Normální 5 3 3 4" xfId="118"/>
    <cellStyle name="Normální 5 3 4" xfId="119"/>
    <cellStyle name="Normální 5 3 4 2" xfId="120"/>
    <cellStyle name="Normální 5 3 5" xfId="121"/>
    <cellStyle name="Normální 5 3 6" xfId="122"/>
    <cellStyle name="Normální 5 4" xfId="123"/>
    <cellStyle name="Normální 5 4 2" xfId="124"/>
    <cellStyle name="Normální 5 4 2 2" xfId="125"/>
    <cellStyle name="Normální 5 4 3" xfId="126"/>
    <cellStyle name="Normální 5 4 4" xfId="127"/>
    <cellStyle name="Normální 5 5" xfId="128"/>
    <cellStyle name="Normální 5 5 2" xfId="129"/>
    <cellStyle name="Normální 5 5 2 2" xfId="130"/>
    <cellStyle name="Normální 5 5 3" xfId="131"/>
    <cellStyle name="Normální 5 5 4" xfId="132"/>
    <cellStyle name="Normální 5 6" xfId="133"/>
    <cellStyle name="Normální 5 6 2" xfId="134"/>
    <cellStyle name="Normální 5 6 2 2" xfId="135"/>
    <cellStyle name="Normální 5 6 3" xfId="136"/>
    <cellStyle name="Normální 5 6 4" xfId="137"/>
    <cellStyle name="Normální 5 7" xfId="138"/>
    <cellStyle name="Normální 5 7 2" xfId="139"/>
    <cellStyle name="Normální 5 8" xfId="140"/>
    <cellStyle name="Normální 5 9" xfId="141"/>
    <cellStyle name="Normální 6" xfId="142"/>
    <cellStyle name="normální_POL.XLS" xfId="143"/>
    <cellStyle name="Poznámka 2" xfId="144"/>
    <cellStyle name="Poznámka 2 2" xfId="145"/>
    <cellStyle name="Poznámka 3" xfId="146"/>
    <cellStyle name="Poznámka 3 2" xfId="147"/>
    <cellStyle name="Poznámka 3 2 2" xfId="148"/>
    <cellStyle name="Poznámka 3 2 3" xfId="149"/>
    <cellStyle name="Poznámka 3 3" xfId="150"/>
    <cellStyle name="Poznámka 4" xfId="151"/>
    <cellStyle name="Propojená buňka 2" xfId="152"/>
    <cellStyle name="Propojená buňka 3" xfId="153"/>
    <cellStyle name="Propojená buňka 4" xfId="154"/>
    <cellStyle name="Správně 2" xfId="155"/>
    <cellStyle name="Správně 3" xfId="156"/>
    <cellStyle name="Správně 4" xfId="157"/>
    <cellStyle name="Text upozornění 2" xfId="158"/>
    <cellStyle name="Text upozornění 3" xfId="159"/>
    <cellStyle name="Text upozornění 4" xfId="160"/>
    <cellStyle name="Vstup 2" xfId="161"/>
    <cellStyle name="Vstup 3" xfId="162"/>
    <cellStyle name="Vstup 4" xfId="163"/>
    <cellStyle name="Výpočet 2" xfId="164"/>
    <cellStyle name="Výpočet 3" xfId="165"/>
    <cellStyle name="Výpočet 4" xfId="166"/>
    <cellStyle name="Výstup 2" xfId="167"/>
    <cellStyle name="Výstup 3" xfId="168"/>
    <cellStyle name="Výstup 4" xfId="169"/>
    <cellStyle name="Vysvětlující text 2" xfId="170"/>
    <cellStyle name="Vysvětlující text 3" xfId="171"/>
    <cellStyle name="Vysvětlující text 4" xfId="172"/>
    <cellStyle name="Zvýraznění 1 2" xfId="173"/>
    <cellStyle name="Zvýraznění 1 3" xfId="174"/>
    <cellStyle name="Zvýraznění 1 4" xfId="175"/>
    <cellStyle name="Zvýraznění 2 2" xfId="176"/>
    <cellStyle name="Zvýraznění 2 3" xfId="177"/>
    <cellStyle name="Zvýraznění 2 4" xfId="178"/>
    <cellStyle name="Zvýraznění 3 2" xfId="179"/>
    <cellStyle name="Zvýraznění 3 3" xfId="180"/>
    <cellStyle name="Zvýraznění 3 4" xfId="181"/>
    <cellStyle name="Zvýraznění 4 2" xfId="182"/>
    <cellStyle name="Zvýraznění 4 3" xfId="183"/>
    <cellStyle name="Zvýraznění 4 4" xfId="184"/>
    <cellStyle name="Zvýraznění 5 2" xfId="185"/>
    <cellStyle name="Zvýraznění 5 3" xfId="186"/>
    <cellStyle name="Zvýraznění 5 4" xfId="187"/>
    <cellStyle name="Zvýraznění 6 2" xfId="188"/>
    <cellStyle name="Zvýraznění 6 3" xfId="189"/>
    <cellStyle name="Zvýraznění 6 4" xfId="19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18" sqref="G1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101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/>
      <c r="D2" s="5" t="str">
        <f>Rekapitulace!G2</f>
        <v>Rozpočet výchozí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109</v>
      </c>
      <c r="B5" s="16"/>
      <c r="C5" s="17" t="s">
        <v>108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>
        <v>0</v>
      </c>
      <c r="O6" s="22"/>
    </row>
    <row r="7" spans="1:57" ht="12.95" customHeight="1" x14ac:dyDescent="0.2">
      <c r="A7" s="23"/>
      <c r="B7" s="24"/>
      <c r="C7" s="17" t="s">
        <v>106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1"/>
      <c r="C8" s="230" t="s">
        <v>78</v>
      </c>
      <c r="D8" s="230"/>
      <c r="E8" s="23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1"/>
      <c r="C9" s="230" t="str">
        <f>Projektant</f>
        <v>Projektový servis spol. s r.o.</v>
      </c>
      <c r="D9" s="230"/>
      <c r="E9" s="231"/>
      <c r="F9" s="11"/>
      <c r="G9" s="32"/>
      <c r="H9" s="33"/>
    </row>
    <row r="10" spans="1:57" x14ac:dyDescent="0.2">
      <c r="A10" s="27" t="s">
        <v>14</v>
      </c>
      <c r="B10" s="11"/>
      <c r="C10" s="235" t="s">
        <v>107</v>
      </c>
      <c r="D10" s="236"/>
      <c r="E10" s="237"/>
      <c r="F10" s="34"/>
      <c r="G10" s="35"/>
      <c r="H10" s="36"/>
    </row>
    <row r="11" spans="1:57" ht="13.5" customHeight="1" x14ac:dyDescent="0.2">
      <c r="A11" s="27" t="s">
        <v>102</v>
      </c>
      <c r="B11" s="11"/>
      <c r="C11" s="238"/>
      <c r="D11" s="238"/>
      <c r="E11" s="238"/>
      <c r="F11" s="37" t="s">
        <v>15</v>
      </c>
      <c r="G11" s="38"/>
      <c r="H11" s="33"/>
      <c r="BA11" s="39"/>
      <c r="BB11" s="39"/>
      <c r="BC11" s="39"/>
      <c r="BD11" s="39"/>
      <c r="BE11" s="39"/>
    </row>
    <row r="12" spans="1:57" ht="12.75" customHeight="1" x14ac:dyDescent="0.2">
      <c r="A12" s="40"/>
      <c r="B12" s="9"/>
      <c r="C12" s="232"/>
      <c r="D12" s="232"/>
      <c r="E12" s="232"/>
      <c r="F12" s="41" t="s">
        <v>16</v>
      </c>
      <c r="G12" s="42"/>
      <c r="H12" s="33"/>
    </row>
    <row r="13" spans="1:57" ht="28.5" customHeight="1" thickBot="1" x14ac:dyDescent="0.25">
      <c r="A13" s="43" t="s">
        <v>103</v>
      </c>
      <c r="B13" s="44"/>
      <c r="C13" s="44"/>
      <c r="D13" s="44"/>
      <c r="E13" s="45"/>
      <c r="F13" s="45"/>
      <c r="G13" s="46"/>
      <c r="H13" s="33"/>
    </row>
    <row r="14" spans="1:57" ht="17.25" customHeight="1" thickBot="1" x14ac:dyDescent="0.25">
      <c r="A14" s="47" t="s">
        <v>17</v>
      </c>
      <c r="B14" s="48"/>
      <c r="C14" s="49"/>
      <c r="D14" s="50" t="s">
        <v>18</v>
      </c>
      <c r="E14" s="51"/>
      <c r="F14" s="51"/>
      <c r="G14" s="49"/>
    </row>
    <row r="15" spans="1:57" ht="15.95" customHeight="1" x14ac:dyDescent="0.2">
      <c r="A15" s="52"/>
      <c r="B15" s="53" t="s">
        <v>19</v>
      </c>
      <c r="C15" s="54">
        <f>HSV</f>
        <v>0</v>
      </c>
      <c r="D15" s="55"/>
      <c r="E15" s="56"/>
      <c r="F15" s="57"/>
      <c r="G15" s="54"/>
    </row>
    <row r="16" spans="1:57" ht="15.95" customHeight="1" x14ac:dyDescent="0.2">
      <c r="A16" s="52" t="s">
        <v>20</v>
      </c>
      <c r="B16" s="53" t="s">
        <v>21</v>
      </c>
      <c r="C16" s="54">
        <f>PSV</f>
        <v>0</v>
      </c>
      <c r="D16" s="8"/>
      <c r="E16" s="58"/>
      <c r="F16" s="59"/>
      <c r="G16" s="54"/>
    </row>
    <row r="17" spans="1:7" ht="15.95" customHeight="1" x14ac:dyDescent="0.2">
      <c r="A17" s="52" t="s">
        <v>22</v>
      </c>
      <c r="B17" s="53" t="s">
        <v>23</v>
      </c>
      <c r="C17" s="54">
        <f>Mont</f>
        <v>0</v>
      </c>
      <c r="D17" s="8"/>
      <c r="E17" s="58"/>
      <c r="F17" s="59"/>
      <c r="G17" s="54"/>
    </row>
    <row r="18" spans="1:7" ht="15.95" customHeight="1" x14ac:dyDescent="0.2">
      <c r="A18" s="60" t="s">
        <v>24</v>
      </c>
      <c r="B18" s="61" t="s">
        <v>25</v>
      </c>
      <c r="C18" s="54">
        <f>Dodavka</f>
        <v>0</v>
      </c>
      <c r="D18" s="8"/>
      <c r="E18" s="58"/>
      <c r="F18" s="59"/>
      <c r="G18" s="54"/>
    </row>
    <row r="19" spans="1:7" ht="15.95" customHeight="1" x14ac:dyDescent="0.2">
      <c r="A19" s="62" t="s">
        <v>26</v>
      </c>
      <c r="B19" s="53"/>
      <c r="C19" s="54">
        <f>SUM(C15:C18)</f>
        <v>0</v>
      </c>
      <c r="D19" s="8" t="str">
        <f>Rekapitulace!A16</f>
        <v>Zařízení staveniště</v>
      </c>
      <c r="E19" s="58"/>
      <c r="F19" s="59"/>
      <c r="G19" s="54">
        <f>Rekapitulace!I16</f>
        <v>0</v>
      </c>
    </row>
    <row r="20" spans="1:7" ht="15.95" customHeight="1" x14ac:dyDescent="0.2">
      <c r="A20" s="62"/>
      <c r="B20" s="53"/>
      <c r="C20" s="54"/>
      <c r="D20" s="8"/>
      <c r="E20" s="58"/>
      <c r="F20" s="59"/>
      <c r="G20" s="54"/>
    </row>
    <row r="21" spans="1:7" ht="15.95" customHeight="1" x14ac:dyDescent="0.2">
      <c r="A21" s="62" t="s">
        <v>27</v>
      </c>
      <c r="B21" s="53"/>
      <c r="C21" s="54">
        <f>HZS</f>
        <v>0</v>
      </c>
      <c r="D21" s="8"/>
      <c r="E21" s="58"/>
      <c r="F21" s="59"/>
      <c r="G21" s="54"/>
    </row>
    <row r="22" spans="1:7" ht="15.95" customHeight="1" x14ac:dyDescent="0.2">
      <c r="A22" s="63" t="s">
        <v>28</v>
      </c>
      <c r="B22" s="64"/>
      <c r="C22" s="54">
        <f>C19+C21</f>
        <v>0</v>
      </c>
      <c r="D22" s="8" t="s">
        <v>29</v>
      </c>
      <c r="E22" s="58"/>
      <c r="F22" s="59"/>
      <c r="G22" s="54">
        <f>G23-SUM(G15:G21)</f>
        <v>0</v>
      </c>
    </row>
    <row r="23" spans="1:7" ht="15.95" customHeight="1" thickBot="1" x14ac:dyDescent="0.25">
      <c r="A23" s="233" t="s">
        <v>30</v>
      </c>
      <c r="B23" s="234"/>
      <c r="C23" s="65">
        <f>C22+G23</f>
        <v>0</v>
      </c>
      <c r="D23" s="66" t="s">
        <v>31</v>
      </c>
      <c r="E23" s="67"/>
      <c r="F23" s="68"/>
      <c r="G23" s="54">
        <f>VRN</f>
        <v>0</v>
      </c>
    </row>
    <row r="24" spans="1:7" x14ac:dyDescent="0.2">
      <c r="A24" s="69" t="s">
        <v>32</v>
      </c>
      <c r="B24" s="70"/>
      <c r="C24" s="71"/>
      <c r="D24" s="70" t="s">
        <v>33</v>
      </c>
      <c r="E24" s="70"/>
      <c r="F24" s="72" t="s">
        <v>34</v>
      </c>
      <c r="G24" s="73"/>
    </row>
    <row r="25" spans="1:7" x14ac:dyDescent="0.2">
      <c r="A25" s="63" t="s">
        <v>35</v>
      </c>
      <c r="B25" s="64"/>
      <c r="C25" s="74"/>
      <c r="D25" s="64" t="s">
        <v>35</v>
      </c>
      <c r="E25" s="75"/>
      <c r="F25" s="76" t="s">
        <v>35</v>
      </c>
      <c r="G25" s="77"/>
    </row>
    <row r="26" spans="1:7" ht="37.5" customHeight="1" x14ac:dyDescent="0.2">
      <c r="A26" s="63" t="s">
        <v>36</v>
      </c>
      <c r="B26" s="78"/>
      <c r="C26" s="74"/>
      <c r="D26" s="64" t="s">
        <v>36</v>
      </c>
      <c r="E26" s="75"/>
      <c r="F26" s="76" t="s">
        <v>36</v>
      </c>
      <c r="G26" s="77"/>
    </row>
    <row r="27" spans="1:7" x14ac:dyDescent="0.2">
      <c r="A27" s="63"/>
      <c r="B27" s="79"/>
      <c r="C27" s="74"/>
      <c r="D27" s="64"/>
      <c r="E27" s="75"/>
      <c r="F27" s="76"/>
      <c r="G27" s="77"/>
    </row>
    <row r="28" spans="1:7" x14ac:dyDescent="0.2">
      <c r="A28" s="63" t="s">
        <v>37</v>
      </c>
      <c r="B28" s="64"/>
      <c r="C28" s="74"/>
      <c r="D28" s="76" t="s">
        <v>38</v>
      </c>
      <c r="E28" s="74"/>
      <c r="F28" s="80" t="s">
        <v>38</v>
      </c>
      <c r="G28" s="77"/>
    </row>
    <row r="29" spans="1:7" ht="69" customHeight="1" x14ac:dyDescent="0.2">
      <c r="A29" s="63"/>
      <c r="B29" s="64"/>
      <c r="C29" s="81"/>
      <c r="D29" s="82"/>
      <c r="E29" s="81"/>
      <c r="F29" s="64"/>
      <c r="G29" s="77"/>
    </row>
    <row r="30" spans="1:7" x14ac:dyDescent="0.2">
      <c r="A30" s="83" t="s">
        <v>39</v>
      </c>
      <c r="B30" s="84"/>
      <c r="C30" s="85">
        <v>21</v>
      </c>
      <c r="D30" s="84" t="s">
        <v>40</v>
      </c>
      <c r="E30" s="86"/>
      <c r="F30" s="239">
        <f>C23-F32</f>
        <v>0</v>
      </c>
      <c r="G30" s="240"/>
    </row>
    <row r="31" spans="1:7" x14ac:dyDescent="0.2">
      <c r="A31" s="83" t="s">
        <v>41</v>
      </c>
      <c r="B31" s="84"/>
      <c r="C31" s="85">
        <f>SazbaDPH1</f>
        <v>21</v>
      </c>
      <c r="D31" s="84" t="s">
        <v>42</v>
      </c>
      <c r="E31" s="86"/>
      <c r="F31" s="239">
        <f>ROUND(PRODUCT(F30,C31/100),0)</f>
        <v>0</v>
      </c>
      <c r="G31" s="240"/>
    </row>
    <row r="32" spans="1:7" x14ac:dyDescent="0.2">
      <c r="A32" s="83" t="s">
        <v>39</v>
      </c>
      <c r="B32" s="84"/>
      <c r="C32" s="85">
        <v>0</v>
      </c>
      <c r="D32" s="84" t="s">
        <v>42</v>
      </c>
      <c r="E32" s="86"/>
      <c r="F32" s="239">
        <v>0</v>
      </c>
      <c r="G32" s="240"/>
    </row>
    <row r="33" spans="1:8" x14ac:dyDescent="0.2">
      <c r="A33" s="83" t="s">
        <v>41</v>
      </c>
      <c r="B33" s="87"/>
      <c r="C33" s="88">
        <f>SazbaDPH2</f>
        <v>0</v>
      </c>
      <c r="D33" s="84" t="s">
        <v>42</v>
      </c>
      <c r="E33" s="59"/>
      <c r="F33" s="239">
        <f>ROUND(PRODUCT(F32,C33/100),0)</f>
        <v>0</v>
      </c>
      <c r="G33" s="240"/>
    </row>
    <row r="34" spans="1:8" s="92" customFormat="1" ht="19.5" customHeight="1" thickBot="1" x14ac:dyDescent="0.3">
      <c r="A34" s="89" t="s">
        <v>43</v>
      </c>
      <c r="B34" s="90"/>
      <c r="C34" s="90"/>
      <c r="D34" s="90"/>
      <c r="E34" s="91"/>
      <c r="F34" s="241">
        <f>ROUND(SUM(F30:F33),0)</f>
        <v>0</v>
      </c>
      <c r="G34" s="242"/>
    </row>
    <row r="36" spans="1:8" x14ac:dyDescent="0.2">
      <c r="A36" s="93" t="s">
        <v>44</v>
      </c>
      <c r="B36" s="93"/>
      <c r="C36" s="93"/>
      <c r="D36" s="93"/>
      <c r="E36" s="93"/>
      <c r="F36" s="93"/>
      <c r="G36" s="93"/>
      <c r="H36" t="s">
        <v>5</v>
      </c>
    </row>
    <row r="37" spans="1:8" ht="14.25" customHeight="1" x14ac:dyDescent="0.2">
      <c r="A37" s="93"/>
      <c r="B37" s="229"/>
      <c r="C37" s="229"/>
      <c r="D37" s="229"/>
      <c r="E37" s="229"/>
      <c r="F37" s="229"/>
      <c r="G37" s="229"/>
      <c r="H37" t="s">
        <v>5</v>
      </c>
    </row>
    <row r="38" spans="1:8" ht="12.75" customHeight="1" x14ac:dyDescent="0.2">
      <c r="A38" s="94"/>
      <c r="B38" s="229"/>
      <c r="C38" s="229"/>
      <c r="D38" s="229"/>
      <c r="E38" s="229"/>
      <c r="F38" s="229"/>
      <c r="G38" s="229"/>
      <c r="H38" t="s">
        <v>5</v>
      </c>
    </row>
    <row r="39" spans="1:8" x14ac:dyDescent="0.2">
      <c r="A39" s="94"/>
      <c r="B39" s="229"/>
      <c r="C39" s="229"/>
      <c r="D39" s="229"/>
      <c r="E39" s="229"/>
      <c r="F39" s="229"/>
      <c r="G39" s="229"/>
      <c r="H39" t="s">
        <v>5</v>
      </c>
    </row>
    <row r="40" spans="1:8" x14ac:dyDescent="0.2">
      <c r="A40" s="94"/>
      <c r="B40" s="229"/>
      <c r="C40" s="229"/>
      <c r="D40" s="229"/>
      <c r="E40" s="229"/>
      <c r="F40" s="229"/>
      <c r="G40" s="229"/>
      <c r="H40" t="s">
        <v>5</v>
      </c>
    </row>
    <row r="41" spans="1:8" x14ac:dyDescent="0.2">
      <c r="A41" s="94"/>
      <c r="B41" s="229"/>
      <c r="C41" s="229"/>
      <c r="D41" s="229"/>
      <c r="E41" s="229"/>
      <c r="F41" s="229"/>
      <c r="G41" s="229"/>
      <c r="H41" t="s">
        <v>5</v>
      </c>
    </row>
    <row r="42" spans="1:8" x14ac:dyDescent="0.2">
      <c r="A42" s="94"/>
      <c r="B42" s="229"/>
      <c r="C42" s="229"/>
      <c r="D42" s="229"/>
      <c r="E42" s="229"/>
      <c r="F42" s="229"/>
      <c r="G42" s="229"/>
      <c r="H42" t="s">
        <v>5</v>
      </c>
    </row>
    <row r="43" spans="1:8" x14ac:dyDescent="0.2">
      <c r="A43" s="94"/>
      <c r="B43" s="229"/>
      <c r="C43" s="229"/>
      <c r="D43" s="229"/>
      <c r="E43" s="229"/>
      <c r="F43" s="229"/>
      <c r="G43" s="229"/>
      <c r="H43" t="s">
        <v>5</v>
      </c>
    </row>
    <row r="44" spans="1:8" x14ac:dyDescent="0.2">
      <c r="A44" s="94"/>
      <c r="B44" s="229"/>
      <c r="C44" s="229"/>
      <c r="D44" s="229"/>
      <c r="E44" s="229"/>
      <c r="F44" s="229"/>
      <c r="G44" s="229"/>
      <c r="H44" t="s">
        <v>5</v>
      </c>
    </row>
    <row r="45" spans="1:8" ht="0.75" customHeight="1" x14ac:dyDescent="0.2">
      <c r="A45" s="94"/>
      <c r="B45" s="229"/>
      <c r="C45" s="229"/>
      <c r="D45" s="229"/>
      <c r="E45" s="229"/>
      <c r="F45" s="229"/>
      <c r="G45" s="229"/>
      <c r="H45" t="s">
        <v>5</v>
      </c>
    </row>
    <row r="46" spans="1:8" x14ac:dyDescent="0.2">
      <c r="B46" s="228"/>
      <c r="C46" s="228"/>
      <c r="D46" s="228"/>
      <c r="E46" s="228"/>
      <c r="F46" s="228"/>
      <c r="G46" s="228"/>
    </row>
    <row r="47" spans="1:8" x14ac:dyDescent="0.2">
      <c r="B47" s="228"/>
      <c r="C47" s="228"/>
      <c r="D47" s="228"/>
      <c r="E47" s="228"/>
      <c r="F47" s="228"/>
      <c r="G47" s="228"/>
    </row>
    <row r="48" spans="1:8" x14ac:dyDescent="0.2">
      <c r="B48" s="228"/>
      <c r="C48" s="228"/>
      <c r="D48" s="228"/>
      <c r="E48" s="228"/>
      <c r="F48" s="228"/>
      <c r="G48" s="228"/>
    </row>
    <row r="49" spans="2:7" x14ac:dyDescent="0.2">
      <c r="B49" s="228"/>
      <c r="C49" s="228"/>
      <c r="D49" s="228"/>
      <c r="E49" s="228"/>
      <c r="F49" s="228"/>
      <c r="G49" s="228"/>
    </row>
    <row r="50" spans="2:7" x14ac:dyDescent="0.2">
      <c r="B50" s="228"/>
      <c r="C50" s="228"/>
      <c r="D50" s="228"/>
      <c r="E50" s="228"/>
      <c r="F50" s="228"/>
      <c r="G50" s="228"/>
    </row>
    <row r="51" spans="2:7" x14ac:dyDescent="0.2">
      <c r="B51" s="228"/>
      <c r="C51" s="228"/>
      <c r="D51" s="228"/>
      <c r="E51" s="228"/>
      <c r="F51" s="228"/>
      <c r="G51" s="228"/>
    </row>
    <row r="52" spans="2:7" x14ac:dyDescent="0.2">
      <c r="B52" s="228"/>
      <c r="C52" s="228"/>
      <c r="D52" s="228"/>
      <c r="E52" s="228"/>
      <c r="F52" s="228"/>
      <c r="G52" s="228"/>
    </row>
    <row r="53" spans="2:7" x14ac:dyDescent="0.2">
      <c r="B53" s="228"/>
      <c r="C53" s="228"/>
      <c r="D53" s="228"/>
      <c r="E53" s="228"/>
      <c r="F53" s="228"/>
      <c r="G53" s="228"/>
    </row>
    <row r="54" spans="2:7" x14ac:dyDescent="0.2">
      <c r="B54" s="228"/>
      <c r="C54" s="228"/>
      <c r="D54" s="228"/>
      <c r="E54" s="228"/>
      <c r="F54" s="228"/>
      <c r="G54" s="228"/>
    </row>
    <row r="55" spans="2:7" x14ac:dyDescent="0.2">
      <c r="B55" s="228"/>
      <c r="C55" s="228"/>
      <c r="D55" s="228"/>
      <c r="E55" s="228"/>
      <c r="F55" s="228"/>
      <c r="G55" s="228"/>
    </row>
  </sheetData>
  <mergeCells count="22">
    <mergeCell ref="B37:G45"/>
    <mergeCell ref="C8:E8"/>
    <mergeCell ref="C9:E9"/>
    <mergeCell ref="C12:E12"/>
    <mergeCell ref="A23:B23"/>
    <mergeCell ref="C10:E10"/>
    <mergeCell ref="C11:E11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F16" sqref="F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43" t="s">
        <v>45</v>
      </c>
      <c r="B1" s="244"/>
      <c r="C1" s="95" t="str">
        <f>CONCATENATE(cislostavby," ",nazevstavby)</f>
        <v xml:space="preserve"> Rekonstrukce zařízení pro výcvik koní</v>
      </c>
      <c r="D1" s="96"/>
      <c r="E1" s="97"/>
      <c r="F1" s="96"/>
      <c r="G1" s="98" t="s">
        <v>46</v>
      </c>
      <c r="H1" s="99"/>
      <c r="I1" s="100"/>
    </row>
    <row r="2" spans="1:57" ht="13.5" thickBot="1" x14ac:dyDescent="0.25">
      <c r="A2" s="245" t="s">
        <v>47</v>
      </c>
      <c r="B2" s="246"/>
      <c r="C2" s="101" t="str">
        <f>CONCATENATE(cisloobjektu," ",nazevobjektu)</f>
        <v>SO.7 Zpevněné plochy</v>
      </c>
      <c r="D2" s="102"/>
      <c r="E2" s="103"/>
      <c r="F2" s="102"/>
      <c r="G2" s="247" t="s">
        <v>72</v>
      </c>
      <c r="H2" s="248"/>
      <c r="I2" s="249"/>
    </row>
    <row r="3" spans="1:57" ht="13.5" thickTop="1" x14ac:dyDescent="0.2">
      <c r="A3" s="75"/>
      <c r="B3" s="75"/>
      <c r="C3" s="75"/>
      <c r="D3" s="75"/>
      <c r="E3" s="75"/>
      <c r="F3" s="64"/>
      <c r="G3" s="75"/>
      <c r="H3" s="75"/>
      <c r="I3" s="75"/>
    </row>
    <row r="4" spans="1:57" ht="19.5" customHeight="1" x14ac:dyDescent="0.25">
      <c r="A4" s="104" t="s">
        <v>104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 x14ac:dyDescent="0.25">
      <c r="A5" s="75"/>
      <c r="B5" s="75"/>
      <c r="C5" s="75"/>
      <c r="D5" s="75"/>
      <c r="E5" s="75"/>
      <c r="F5" s="75"/>
      <c r="G5" s="75"/>
      <c r="H5" s="75"/>
      <c r="I5" s="75"/>
    </row>
    <row r="6" spans="1:57" s="33" customFormat="1" ht="13.5" thickBot="1" x14ac:dyDescent="0.25">
      <c r="A6" s="107"/>
      <c r="B6" s="108" t="s">
        <v>48</v>
      </c>
      <c r="C6" s="108"/>
      <c r="D6" s="109"/>
      <c r="E6" s="110" t="s">
        <v>49</v>
      </c>
      <c r="F6" s="111" t="s">
        <v>50</v>
      </c>
      <c r="G6" s="111" t="s">
        <v>51</v>
      </c>
      <c r="H6" s="111" t="s">
        <v>52</v>
      </c>
      <c r="I6" s="112" t="s">
        <v>27</v>
      </c>
    </row>
    <row r="7" spans="1:57" s="33" customFormat="1" x14ac:dyDescent="0.2">
      <c r="A7" s="179" t="str">
        <f>Položky!B7</f>
        <v>1</v>
      </c>
      <c r="B7" s="113" t="str">
        <f>Položky!C7</f>
        <v>Zemní práce</v>
      </c>
      <c r="C7" s="64"/>
      <c r="D7" s="114"/>
      <c r="E7" s="180">
        <f>Položky!G25</f>
        <v>0</v>
      </c>
      <c r="F7" s="181">
        <f>Položky!BB25</f>
        <v>0</v>
      </c>
      <c r="G7" s="181">
        <f>Položky!BC25</f>
        <v>0</v>
      </c>
      <c r="H7" s="181">
        <f>Položky!BD25</f>
        <v>0</v>
      </c>
      <c r="I7" s="182">
        <f>Položky!BE25</f>
        <v>0</v>
      </c>
    </row>
    <row r="8" spans="1:57" s="33" customFormat="1" x14ac:dyDescent="0.2">
      <c r="A8" s="179" t="s">
        <v>82</v>
      </c>
      <c r="B8" s="204" t="str">
        <f>Položky!C26</f>
        <v>Komunikace</v>
      </c>
      <c r="C8" s="64"/>
      <c r="D8" s="114"/>
      <c r="E8" s="180">
        <f>Položky!G33</f>
        <v>0</v>
      </c>
      <c r="F8" s="181">
        <f>Položky!BB33</f>
        <v>0</v>
      </c>
      <c r="G8" s="181">
        <f>Položky!BC33</f>
        <v>0</v>
      </c>
      <c r="H8" s="181">
        <f>Položky!BD33</f>
        <v>0</v>
      </c>
      <c r="I8" s="182">
        <f>Položky!BE33</f>
        <v>0</v>
      </c>
    </row>
    <row r="9" spans="1:57" s="33" customFormat="1" x14ac:dyDescent="0.2">
      <c r="A9" s="179" t="s">
        <v>85</v>
      </c>
      <c r="B9" s="204" t="s">
        <v>90</v>
      </c>
      <c r="C9" s="64"/>
      <c r="D9" s="114"/>
      <c r="E9" s="180">
        <f>Položky!G38</f>
        <v>0</v>
      </c>
      <c r="F9" s="181">
        <f>Položky!BB34</f>
        <v>0</v>
      </c>
      <c r="G9" s="181">
        <f>Položky!BC34</f>
        <v>0</v>
      </c>
      <c r="H9" s="181">
        <f>Položky!BD34</f>
        <v>0</v>
      </c>
      <c r="I9" s="182">
        <f>Položky!BE34</f>
        <v>0</v>
      </c>
    </row>
    <row r="10" spans="1:57" s="33" customFormat="1" ht="13.5" thickBot="1" x14ac:dyDescent="0.25">
      <c r="A10" s="179" t="str">
        <f>Položky!B39</f>
        <v>99</v>
      </c>
      <c r="B10" s="113" t="str">
        <f>Položky!C39</f>
        <v>Přesun hmot</v>
      </c>
      <c r="C10" s="64"/>
      <c r="D10" s="114"/>
      <c r="E10" s="180">
        <f>Položky!G41</f>
        <v>0</v>
      </c>
      <c r="F10" s="181">
        <f>Položky!BB41</f>
        <v>0</v>
      </c>
      <c r="G10" s="181">
        <f>Položky!BC41</f>
        <v>0</v>
      </c>
      <c r="H10" s="181">
        <f>Položky!BD41</f>
        <v>0</v>
      </c>
      <c r="I10" s="182">
        <f>Položky!BE41</f>
        <v>0</v>
      </c>
    </row>
    <row r="11" spans="1:57" s="121" customFormat="1" ht="13.5" thickBot="1" x14ac:dyDescent="0.25">
      <c r="A11" s="115"/>
      <c r="B11" s="116" t="s">
        <v>53</v>
      </c>
      <c r="C11" s="116"/>
      <c r="D11" s="117"/>
      <c r="E11" s="118">
        <f>SUM(E7:E10)</f>
        <v>0</v>
      </c>
      <c r="F11" s="119">
        <f>SUM(F7:F10)</f>
        <v>0</v>
      </c>
      <c r="G11" s="119">
        <f>SUM(G7:G10)</f>
        <v>0</v>
      </c>
      <c r="H11" s="119">
        <f>SUM(H7:H10)</f>
        <v>0</v>
      </c>
      <c r="I11" s="120">
        <f>SUM(I7:I10)</f>
        <v>0</v>
      </c>
    </row>
    <row r="12" spans="1:57" x14ac:dyDescent="0.2">
      <c r="A12" s="64"/>
      <c r="B12" s="64"/>
      <c r="C12" s="64"/>
      <c r="D12" s="64"/>
      <c r="E12" s="64"/>
      <c r="F12" s="64"/>
      <c r="G12" s="64"/>
      <c r="H12" s="64"/>
      <c r="I12" s="64"/>
    </row>
    <row r="13" spans="1:57" ht="19.5" customHeight="1" x14ac:dyDescent="0.25">
      <c r="A13" s="105" t="s">
        <v>54</v>
      </c>
      <c r="B13" s="105"/>
      <c r="C13" s="105"/>
      <c r="D13" s="105"/>
      <c r="E13" s="105"/>
      <c r="F13" s="105"/>
      <c r="G13" s="122"/>
      <c r="H13" s="105"/>
      <c r="I13" s="105"/>
      <c r="BA13" s="39"/>
      <c r="BB13" s="39"/>
      <c r="BC13" s="39"/>
      <c r="BD13" s="39"/>
      <c r="BE13" s="39"/>
    </row>
    <row r="14" spans="1:57" ht="13.5" thickBot="1" x14ac:dyDescent="0.25">
      <c r="A14" s="75"/>
      <c r="B14" s="75"/>
      <c r="C14" s="75"/>
      <c r="D14" s="75"/>
      <c r="E14" s="75"/>
      <c r="F14" s="75"/>
      <c r="G14" s="75"/>
      <c r="H14" s="75"/>
      <c r="I14" s="75"/>
    </row>
    <row r="15" spans="1:57" x14ac:dyDescent="0.2">
      <c r="A15" s="69" t="s">
        <v>55</v>
      </c>
      <c r="B15" s="70"/>
      <c r="C15" s="70"/>
      <c r="D15" s="123"/>
      <c r="E15" s="124" t="s">
        <v>56</v>
      </c>
      <c r="F15" s="125" t="s">
        <v>57</v>
      </c>
      <c r="G15" s="126" t="s">
        <v>58</v>
      </c>
      <c r="H15" s="127"/>
      <c r="I15" s="128" t="s">
        <v>56</v>
      </c>
    </row>
    <row r="16" spans="1:57" x14ac:dyDescent="0.2">
      <c r="A16" s="62" t="s">
        <v>77</v>
      </c>
      <c r="B16" s="53"/>
      <c r="C16" s="53"/>
      <c r="D16" s="129"/>
      <c r="E16" s="130">
        <v>0</v>
      </c>
      <c r="F16" s="221"/>
      <c r="G16" s="131">
        <f>CHOOSE(BA16+1,HSV+PSV,HSV+PSV+Mont,HSV+PSV+Dodavka+Mont,HSV,PSV,Mont,Dodavka,Mont+Dodavka,0)</f>
        <v>0</v>
      </c>
      <c r="H16" s="132"/>
      <c r="I16" s="133">
        <f>E16+F16*G16/100</f>
        <v>0</v>
      </c>
      <c r="BA16">
        <v>1</v>
      </c>
    </row>
    <row r="17" spans="1:9" ht="13.5" thickBot="1" x14ac:dyDescent="0.25">
      <c r="A17" s="134"/>
      <c r="B17" s="135" t="s">
        <v>59</v>
      </c>
      <c r="C17" s="136"/>
      <c r="D17" s="137"/>
      <c r="E17" s="138"/>
      <c r="F17" s="139"/>
      <c r="G17" s="139"/>
      <c r="H17" s="250">
        <f>SUM(I16:I16)</f>
        <v>0</v>
      </c>
      <c r="I17" s="251"/>
    </row>
    <row r="19" spans="1:9" x14ac:dyDescent="0.2">
      <c r="B19" s="121"/>
      <c r="F19" s="140"/>
      <c r="G19" s="141"/>
      <c r="H19" s="141"/>
      <c r="I19" s="142"/>
    </row>
    <row r="20" spans="1:9" x14ac:dyDescent="0.2">
      <c r="F20" s="140"/>
      <c r="G20" s="141"/>
      <c r="H20" s="141"/>
      <c r="I20" s="142"/>
    </row>
    <row r="21" spans="1:9" x14ac:dyDescent="0.2">
      <c r="F21" s="140"/>
      <c r="G21" s="141"/>
      <c r="H21" s="141"/>
      <c r="I21" s="142"/>
    </row>
    <row r="22" spans="1:9" x14ac:dyDescent="0.2">
      <c r="F22" s="140"/>
      <c r="G22" s="141"/>
      <c r="H22" s="141"/>
      <c r="I22" s="142"/>
    </row>
    <row r="23" spans="1:9" x14ac:dyDescent="0.2">
      <c r="F23" s="140"/>
      <c r="G23" s="141"/>
      <c r="H23" s="141"/>
      <c r="I23" s="142"/>
    </row>
    <row r="24" spans="1:9" x14ac:dyDescent="0.2">
      <c r="F24" s="140"/>
      <c r="G24" s="141"/>
      <c r="H24" s="141"/>
      <c r="I24" s="142"/>
    </row>
    <row r="25" spans="1:9" x14ac:dyDescent="0.2">
      <c r="F25" s="140"/>
      <c r="G25" s="141"/>
      <c r="H25" s="141"/>
      <c r="I25" s="142"/>
    </row>
    <row r="26" spans="1:9" x14ac:dyDescent="0.2">
      <c r="F26" s="140"/>
      <c r="G26" s="141"/>
      <c r="H26" s="141"/>
      <c r="I26" s="142"/>
    </row>
    <row r="27" spans="1:9" x14ac:dyDescent="0.2">
      <c r="F27" s="140"/>
      <c r="G27" s="141"/>
      <c r="H27" s="141"/>
      <c r="I27" s="142"/>
    </row>
    <row r="28" spans="1:9" x14ac:dyDescent="0.2">
      <c r="F28" s="140"/>
      <c r="G28" s="141"/>
      <c r="H28" s="141"/>
      <c r="I28" s="142"/>
    </row>
    <row r="29" spans="1:9" x14ac:dyDescent="0.2">
      <c r="F29" s="140"/>
      <c r="G29" s="141"/>
      <c r="H29" s="141"/>
      <c r="I29" s="142"/>
    </row>
    <row r="30" spans="1:9" x14ac:dyDescent="0.2">
      <c r="F30" s="140"/>
      <c r="G30" s="141"/>
      <c r="H30" s="141"/>
      <c r="I30" s="142"/>
    </row>
    <row r="31" spans="1:9" x14ac:dyDescent="0.2">
      <c r="F31" s="140"/>
      <c r="G31" s="141"/>
      <c r="H31" s="141"/>
      <c r="I31" s="142"/>
    </row>
    <row r="32" spans="1:9" x14ac:dyDescent="0.2">
      <c r="F32" s="140"/>
      <c r="G32" s="141"/>
      <c r="H32" s="141"/>
      <c r="I32" s="142"/>
    </row>
    <row r="33" spans="6:9" x14ac:dyDescent="0.2">
      <c r="F33" s="140"/>
      <c r="G33" s="141"/>
      <c r="H33" s="141"/>
      <c r="I33" s="142"/>
    </row>
    <row r="34" spans="6:9" x14ac:dyDescent="0.2">
      <c r="F34" s="140"/>
      <c r="G34" s="141"/>
      <c r="H34" s="141"/>
      <c r="I34" s="142"/>
    </row>
    <row r="35" spans="6:9" x14ac:dyDescent="0.2">
      <c r="F35" s="140"/>
      <c r="G35" s="141"/>
      <c r="H35" s="141"/>
      <c r="I35" s="142"/>
    </row>
    <row r="36" spans="6:9" x14ac:dyDescent="0.2">
      <c r="F36" s="140"/>
      <c r="G36" s="141"/>
      <c r="H36" s="141"/>
      <c r="I36" s="142"/>
    </row>
    <row r="37" spans="6:9" x14ac:dyDescent="0.2">
      <c r="F37" s="140"/>
      <c r="G37" s="141"/>
      <c r="H37" s="141"/>
      <c r="I37" s="142"/>
    </row>
    <row r="38" spans="6:9" x14ac:dyDescent="0.2">
      <c r="F38" s="140"/>
      <c r="G38" s="141"/>
      <c r="H38" s="141"/>
      <c r="I38" s="142"/>
    </row>
    <row r="39" spans="6:9" x14ac:dyDescent="0.2">
      <c r="F39" s="140"/>
      <c r="G39" s="141"/>
      <c r="H39" s="141"/>
      <c r="I39" s="142"/>
    </row>
    <row r="40" spans="6:9" x14ac:dyDescent="0.2">
      <c r="F40" s="140"/>
      <c r="G40" s="141"/>
      <c r="H40" s="141"/>
      <c r="I40" s="142"/>
    </row>
    <row r="41" spans="6:9" x14ac:dyDescent="0.2">
      <c r="F41" s="140"/>
      <c r="G41" s="141"/>
      <c r="H41" s="141"/>
      <c r="I41" s="142"/>
    </row>
    <row r="42" spans="6:9" x14ac:dyDescent="0.2">
      <c r="F42" s="140"/>
      <c r="G42" s="141"/>
      <c r="H42" s="141"/>
      <c r="I42" s="142"/>
    </row>
    <row r="43" spans="6:9" x14ac:dyDescent="0.2">
      <c r="F43" s="140"/>
      <c r="G43" s="141"/>
      <c r="H43" s="141"/>
      <c r="I43" s="142"/>
    </row>
    <row r="44" spans="6:9" x14ac:dyDescent="0.2">
      <c r="F44" s="140"/>
      <c r="G44" s="141"/>
      <c r="H44" s="141"/>
      <c r="I44" s="142"/>
    </row>
    <row r="45" spans="6:9" x14ac:dyDescent="0.2">
      <c r="F45" s="140"/>
      <c r="G45" s="141"/>
      <c r="H45" s="141"/>
      <c r="I45" s="142"/>
    </row>
    <row r="46" spans="6:9" x14ac:dyDescent="0.2">
      <c r="F46" s="140"/>
      <c r="G46" s="141"/>
      <c r="H46" s="141"/>
      <c r="I46" s="142"/>
    </row>
    <row r="47" spans="6:9" x14ac:dyDescent="0.2">
      <c r="F47" s="140"/>
      <c r="G47" s="141"/>
      <c r="H47" s="141"/>
      <c r="I47" s="142"/>
    </row>
    <row r="48" spans="6:9" x14ac:dyDescent="0.2">
      <c r="F48" s="140"/>
      <c r="G48" s="141"/>
      <c r="H48" s="141"/>
      <c r="I48" s="142"/>
    </row>
    <row r="49" spans="6:9" x14ac:dyDescent="0.2">
      <c r="F49" s="140"/>
      <c r="G49" s="141"/>
      <c r="H49" s="141"/>
      <c r="I49" s="142"/>
    </row>
    <row r="50" spans="6:9" x14ac:dyDescent="0.2">
      <c r="F50" s="140"/>
      <c r="G50" s="141"/>
      <c r="H50" s="141"/>
      <c r="I50" s="142"/>
    </row>
    <row r="51" spans="6:9" x14ac:dyDescent="0.2">
      <c r="F51" s="140"/>
      <c r="G51" s="141"/>
      <c r="H51" s="141"/>
      <c r="I51" s="142"/>
    </row>
    <row r="52" spans="6:9" x14ac:dyDescent="0.2">
      <c r="F52" s="140"/>
      <c r="G52" s="141"/>
      <c r="H52" s="141"/>
      <c r="I52" s="142"/>
    </row>
    <row r="53" spans="6:9" x14ac:dyDescent="0.2">
      <c r="F53" s="140"/>
      <c r="G53" s="141"/>
      <c r="H53" s="141"/>
      <c r="I53" s="142"/>
    </row>
    <row r="54" spans="6:9" x14ac:dyDescent="0.2">
      <c r="F54" s="140"/>
      <c r="G54" s="141"/>
      <c r="H54" s="141"/>
      <c r="I54" s="142"/>
    </row>
    <row r="55" spans="6:9" x14ac:dyDescent="0.2">
      <c r="F55" s="140"/>
      <c r="G55" s="141"/>
      <c r="H55" s="141"/>
      <c r="I55" s="142"/>
    </row>
    <row r="56" spans="6:9" x14ac:dyDescent="0.2">
      <c r="F56" s="140"/>
      <c r="G56" s="141"/>
      <c r="H56" s="141"/>
      <c r="I56" s="142"/>
    </row>
    <row r="57" spans="6:9" x14ac:dyDescent="0.2">
      <c r="F57" s="140"/>
      <c r="G57" s="141"/>
      <c r="H57" s="141"/>
      <c r="I57" s="142"/>
    </row>
    <row r="58" spans="6:9" x14ac:dyDescent="0.2">
      <c r="F58" s="140"/>
      <c r="G58" s="141"/>
      <c r="H58" s="141"/>
      <c r="I58" s="142"/>
    </row>
    <row r="59" spans="6:9" x14ac:dyDescent="0.2">
      <c r="F59" s="140"/>
      <c r="G59" s="141"/>
      <c r="H59" s="141"/>
      <c r="I59" s="142"/>
    </row>
    <row r="60" spans="6:9" x14ac:dyDescent="0.2">
      <c r="F60" s="140"/>
      <c r="G60" s="141"/>
      <c r="H60" s="141"/>
      <c r="I60" s="142"/>
    </row>
    <row r="61" spans="6:9" x14ac:dyDescent="0.2">
      <c r="F61" s="140"/>
      <c r="G61" s="141"/>
      <c r="H61" s="141"/>
      <c r="I61" s="142"/>
    </row>
    <row r="62" spans="6:9" x14ac:dyDescent="0.2">
      <c r="F62" s="140"/>
      <c r="G62" s="141"/>
      <c r="H62" s="141"/>
      <c r="I62" s="142"/>
    </row>
    <row r="63" spans="6:9" x14ac:dyDescent="0.2">
      <c r="F63" s="140"/>
      <c r="G63" s="141"/>
      <c r="H63" s="141"/>
      <c r="I63" s="142"/>
    </row>
    <row r="64" spans="6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0"/>
  <sheetViews>
    <sheetView showGridLines="0" showZeros="0" topLeftCell="A19" zoomScale="110" zoomScaleNormal="110" workbookViewId="0">
      <selection activeCell="F40" sqref="F40"/>
    </sheetView>
  </sheetViews>
  <sheetFormatPr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73" customWidth="1"/>
    <col min="6" max="6" width="9.85546875" style="143" customWidth="1"/>
    <col min="7" max="7" width="13.85546875" style="143" customWidth="1"/>
    <col min="8" max="11" width="9.140625" style="143"/>
    <col min="12" max="12" width="75.42578125" style="143" customWidth="1"/>
    <col min="13" max="13" width="45.28515625" style="143" customWidth="1"/>
    <col min="14" max="16384" width="9.140625" style="143"/>
  </cols>
  <sheetData>
    <row r="1" spans="1:104" ht="15.75" x14ac:dyDescent="0.25">
      <c r="A1" s="255" t="s">
        <v>105</v>
      </c>
      <c r="B1" s="255"/>
      <c r="C1" s="255"/>
      <c r="D1" s="255"/>
      <c r="E1" s="255"/>
      <c r="F1" s="255"/>
      <c r="G1" s="255"/>
    </row>
    <row r="2" spans="1:104" ht="14.25" customHeight="1" thickBot="1" x14ac:dyDescent="0.25">
      <c r="A2" s="144"/>
      <c r="B2" s="145"/>
      <c r="C2" s="146"/>
      <c r="D2" s="146"/>
      <c r="E2" s="147"/>
      <c r="F2" s="146"/>
      <c r="G2" s="146"/>
    </row>
    <row r="3" spans="1:104" ht="13.5" thickTop="1" x14ac:dyDescent="0.2">
      <c r="A3" s="243" t="s">
        <v>45</v>
      </c>
      <c r="B3" s="244"/>
      <c r="C3" s="95" t="str">
        <f>CONCATENATE(cislostavby," ",nazevstavby)</f>
        <v xml:space="preserve"> Rekonstrukce zařízení pro výcvik koní</v>
      </c>
      <c r="D3" s="96"/>
      <c r="E3" s="148" t="s">
        <v>60</v>
      </c>
      <c r="F3" s="149">
        <f>Rekapitulace!H1</f>
        <v>0</v>
      </c>
      <c r="G3" s="150"/>
    </row>
    <row r="4" spans="1:104" ht="13.5" thickBot="1" x14ac:dyDescent="0.25">
      <c r="A4" s="256" t="s">
        <v>47</v>
      </c>
      <c r="B4" s="246"/>
      <c r="C4" s="101" t="str">
        <f>CONCATENATE(cisloobjektu," ",nazevobjektu)</f>
        <v>SO.7 Zpevněné plochy</v>
      </c>
      <c r="D4" s="102"/>
      <c r="E4" s="257" t="str">
        <f>Rekapitulace!G2</f>
        <v>Rozpočet výchozí</v>
      </c>
      <c r="F4" s="258"/>
      <c r="G4" s="259"/>
    </row>
    <row r="5" spans="1:104" ht="13.5" thickTop="1" x14ac:dyDescent="0.2">
      <c r="A5" s="151"/>
      <c r="B5" s="144"/>
      <c r="C5" s="144"/>
      <c r="D5" s="144"/>
      <c r="E5" s="152"/>
      <c r="F5" s="144"/>
      <c r="G5" s="153"/>
    </row>
    <row r="6" spans="1:104" x14ac:dyDescent="0.2">
      <c r="A6" s="154" t="s">
        <v>61</v>
      </c>
      <c r="B6" s="155" t="s">
        <v>62</v>
      </c>
      <c r="C6" s="155" t="s">
        <v>63</v>
      </c>
      <c r="D6" s="155" t="s">
        <v>64</v>
      </c>
      <c r="E6" s="156" t="s">
        <v>65</v>
      </c>
      <c r="F6" s="155" t="s">
        <v>66</v>
      </c>
      <c r="G6" s="157" t="s">
        <v>67</v>
      </c>
    </row>
    <row r="7" spans="1:104" x14ac:dyDescent="0.2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91"/>
      <c r="H7" s="163"/>
      <c r="I7" s="163"/>
      <c r="O7" s="164">
        <v>1</v>
      </c>
    </row>
    <row r="8" spans="1:104" x14ac:dyDescent="0.2">
      <c r="A8" s="226">
        <v>1</v>
      </c>
      <c r="B8" s="220" t="s">
        <v>112</v>
      </c>
      <c r="C8" s="214" t="s">
        <v>113</v>
      </c>
      <c r="D8" s="215" t="s">
        <v>74</v>
      </c>
      <c r="E8" s="216">
        <v>280.58999999999997</v>
      </c>
      <c r="F8" s="223"/>
      <c r="G8" s="217">
        <f>E8*F8</f>
        <v>0</v>
      </c>
      <c r="O8" s="164">
        <v>2</v>
      </c>
      <c r="AA8" s="143">
        <v>1</v>
      </c>
      <c r="AB8" s="143">
        <v>1</v>
      </c>
      <c r="AC8" s="143">
        <v>1</v>
      </c>
      <c r="AZ8" s="143">
        <v>1</v>
      </c>
      <c r="BA8" s="143">
        <f>IF(AZ8=1,G8,0)</f>
        <v>0</v>
      </c>
      <c r="BB8" s="143">
        <f>IF(AZ8=2,G8,0)</f>
        <v>0</v>
      </c>
      <c r="BC8" s="143">
        <f>IF(AZ8=3,G8,0)</f>
        <v>0</v>
      </c>
      <c r="BD8" s="143">
        <f>IF(AZ8=4,G8,0)</f>
        <v>0</v>
      </c>
      <c r="BE8" s="143">
        <f>IF(AZ8=5,G8,0)</f>
        <v>0</v>
      </c>
      <c r="CA8" s="166">
        <v>1</v>
      </c>
      <c r="CB8" s="166">
        <v>1</v>
      </c>
      <c r="CZ8" s="143">
        <v>0</v>
      </c>
    </row>
    <row r="9" spans="1:104" x14ac:dyDescent="0.2">
      <c r="A9" s="212">
        <v>2</v>
      </c>
      <c r="B9" s="219" t="s">
        <v>110</v>
      </c>
      <c r="C9" s="200" t="s">
        <v>111</v>
      </c>
      <c r="D9" s="195" t="s">
        <v>74</v>
      </c>
      <c r="E9" s="165">
        <v>55.22</v>
      </c>
      <c r="F9" s="222"/>
      <c r="G9" s="189">
        <f>E9*F9</f>
        <v>0</v>
      </c>
      <c r="O9" s="164"/>
      <c r="CA9" s="166"/>
      <c r="CB9" s="166"/>
    </row>
    <row r="10" spans="1:104" x14ac:dyDescent="0.2">
      <c r="A10" s="213"/>
      <c r="B10" s="218"/>
      <c r="C10" s="252" t="s">
        <v>114</v>
      </c>
      <c r="D10" s="253"/>
      <c r="E10" s="253"/>
      <c r="F10" s="253"/>
      <c r="G10" s="254"/>
      <c r="O10" s="164"/>
      <c r="CA10" s="166"/>
      <c r="CB10" s="166"/>
    </row>
    <row r="11" spans="1:104" x14ac:dyDescent="0.2">
      <c r="A11" s="212">
        <v>3</v>
      </c>
      <c r="B11" s="219" t="s">
        <v>100</v>
      </c>
      <c r="C11" s="200" t="s">
        <v>84</v>
      </c>
      <c r="D11" s="195" t="s">
        <v>74</v>
      </c>
      <c r="E11" s="165">
        <v>233.2</v>
      </c>
      <c r="F11" s="222"/>
      <c r="G11" s="189">
        <f>E11*F11</f>
        <v>0</v>
      </c>
      <c r="O11" s="164">
        <v>2</v>
      </c>
      <c r="AA11" s="143">
        <v>1</v>
      </c>
      <c r="AB11" s="143">
        <v>1</v>
      </c>
      <c r="AC11" s="143">
        <v>1</v>
      </c>
      <c r="AZ11" s="143">
        <v>1</v>
      </c>
      <c r="BA11" s="143">
        <f>IF(AZ11=1,G11,0)</f>
        <v>0</v>
      </c>
      <c r="BB11" s="143">
        <f>IF(AZ11=2,G11,0)</f>
        <v>0</v>
      </c>
      <c r="BC11" s="143">
        <f>IF(AZ11=3,G11,0)</f>
        <v>0</v>
      </c>
      <c r="BD11" s="143">
        <f>IF(AZ11=4,G11,0)</f>
        <v>0</v>
      </c>
      <c r="BE11" s="143">
        <f>IF(AZ11=5,G11,0)</f>
        <v>0</v>
      </c>
      <c r="CA11" s="166">
        <v>1</v>
      </c>
      <c r="CB11" s="166">
        <v>1</v>
      </c>
      <c r="CZ11" s="143">
        <v>0</v>
      </c>
    </row>
    <row r="12" spans="1:104" x14ac:dyDescent="0.2">
      <c r="A12" s="213"/>
      <c r="B12" s="218"/>
      <c r="C12" s="252" t="s">
        <v>115</v>
      </c>
      <c r="D12" s="253"/>
      <c r="E12" s="253"/>
      <c r="F12" s="253"/>
      <c r="G12" s="254"/>
      <c r="O12" s="164"/>
      <c r="CA12" s="166"/>
      <c r="CB12" s="166"/>
    </row>
    <row r="13" spans="1:104" ht="22.5" x14ac:dyDescent="0.2">
      <c r="A13" s="212">
        <v>4</v>
      </c>
      <c r="B13" s="205" t="s">
        <v>91</v>
      </c>
      <c r="C13" s="206" t="s">
        <v>92</v>
      </c>
      <c r="D13" s="202" t="s">
        <v>74</v>
      </c>
      <c r="E13" s="201">
        <v>219.21</v>
      </c>
      <c r="F13" s="224"/>
      <c r="G13" s="189">
        <f>E13*F13</f>
        <v>0</v>
      </c>
      <c r="O13" s="164"/>
      <c r="CA13" s="166"/>
      <c r="CB13" s="166"/>
    </row>
    <row r="14" spans="1:104" ht="22.5" x14ac:dyDescent="0.2">
      <c r="A14" s="212">
        <v>5</v>
      </c>
      <c r="B14" s="205" t="s">
        <v>137</v>
      </c>
      <c r="C14" s="206" t="s">
        <v>138</v>
      </c>
      <c r="D14" s="202" t="s">
        <v>74</v>
      </c>
      <c r="E14" s="201">
        <v>1096.05</v>
      </c>
      <c r="F14" s="224"/>
      <c r="G14" s="189">
        <f>E14*F14</f>
        <v>0</v>
      </c>
      <c r="O14" s="164"/>
      <c r="CA14" s="166"/>
      <c r="CB14" s="166"/>
    </row>
    <row r="15" spans="1:104" x14ac:dyDescent="0.2">
      <c r="A15" s="212">
        <v>6</v>
      </c>
      <c r="B15" s="205" t="s">
        <v>143</v>
      </c>
      <c r="C15" s="209" t="s">
        <v>142</v>
      </c>
      <c r="D15" s="208" t="s">
        <v>74</v>
      </c>
      <c r="E15" s="207">
        <v>116.6</v>
      </c>
      <c r="F15" s="222"/>
      <c r="G15" s="189">
        <f>E15*F15</f>
        <v>0</v>
      </c>
      <c r="O15" s="164"/>
      <c r="CA15" s="166"/>
      <c r="CB15" s="166"/>
    </row>
    <row r="16" spans="1:104" x14ac:dyDescent="0.2">
      <c r="A16" s="213"/>
      <c r="B16" s="218"/>
      <c r="C16" s="252" t="s">
        <v>115</v>
      </c>
      <c r="D16" s="253"/>
      <c r="E16" s="253"/>
      <c r="F16" s="253"/>
      <c r="G16" s="254"/>
      <c r="O16" s="164"/>
      <c r="CA16" s="166"/>
      <c r="CB16" s="166"/>
    </row>
    <row r="17" spans="1:104" x14ac:dyDescent="0.2">
      <c r="A17" s="212">
        <v>7</v>
      </c>
      <c r="B17" s="205" t="s">
        <v>139</v>
      </c>
      <c r="C17" s="209" t="s">
        <v>140</v>
      </c>
      <c r="D17" s="208" t="s">
        <v>74</v>
      </c>
      <c r="E17" s="207">
        <v>219.21</v>
      </c>
      <c r="F17" s="222"/>
      <c r="G17" s="189">
        <f>E17*F17</f>
        <v>0</v>
      </c>
      <c r="O17" s="164"/>
      <c r="CA17" s="166"/>
      <c r="CB17" s="166"/>
    </row>
    <row r="18" spans="1:104" ht="23.25" customHeight="1" x14ac:dyDescent="0.2">
      <c r="A18" s="213"/>
      <c r="B18" s="218"/>
      <c r="C18" s="252" t="s">
        <v>141</v>
      </c>
      <c r="D18" s="253"/>
      <c r="E18" s="253"/>
      <c r="F18" s="253"/>
      <c r="G18" s="254"/>
      <c r="O18" s="164"/>
      <c r="CA18" s="166"/>
      <c r="CB18" s="166"/>
    </row>
    <row r="19" spans="1:104" ht="12.75" customHeight="1" x14ac:dyDescent="0.2">
      <c r="A19" s="212">
        <v>8</v>
      </c>
      <c r="B19" s="205" t="s">
        <v>116</v>
      </c>
      <c r="C19" s="209" t="s">
        <v>117</v>
      </c>
      <c r="D19" s="208" t="s">
        <v>73</v>
      </c>
      <c r="E19" s="207">
        <v>265</v>
      </c>
      <c r="F19" s="222"/>
      <c r="G19" s="189">
        <f>E19*F19</f>
        <v>0</v>
      </c>
      <c r="O19" s="164"/>
      <c r="CA19" s="166"/>
      <c r="CB19" s="166"/>
    </row>
    <row r="20" spans="1:104" x14ac:dyDescent="0.2">
      <c r="A20" s="212">
        <v>9</v>
      </c>
      <c r="B20" s="205" t="s">
        <v>118</v>
      </c>
      <c r="C20" s="209" t="s">
        <v>119</v>
      </c>
      <c r="D20" s="208" t="s">
        <v>73</v>
      </c>
      <c r="E20" s="207">
        <v>265</v>
      </c>
      <c r="F20" s="222"/>
      <c r="G20" s="189">
        <f t="shared" ref="G20:G24" si="0">E20*F20</f>
        <v>0</v>
      </c>
      <c r="O20" s="164"/>
      <c r="CA20" s="166"/>
      <c r="CB20" s="166"/>
    </row>
    <row r="21" spans="1:104" x14ac:dyDescent="0.2">
      <c r="A21" s="213"/>
      <c r="B21" s="218"/>
      <c r="C21" s="252" t="s">
        <v>120</v>
      </c>
      <c r="D21" s="253"/>
      <c r="E21" s="253"/>
      <c r="F21" s="253"/>
      <c r="G21" s="254"/>
      <c r="O21" s="164"/>
      <c r="CA21" s="166"/>
      <c r="CB21" s="166"/>
    </row>
    <row r="22" spans="1:104" x14ac:dyDescent="0.2">
      <c r="A22" s="212">
        <v>10</v>
      </c>
      <c r="B22" s="205" t="s">
        <v>121</v>
      </c>
      <c r="C22" s="206" t="s">
        <v>93</v>
      </c>
      <c r="D22" s="208" t="s">
        <v>73</v>
      </c>
      <c r="E22" s="210">
        <v>265</v>
      </c>
      <c r="F22" s="222"/>
      <c r="G22" s="189">
        <f t="shared" si="0"/>
        <v>0</v>
      </c>
      <c r="O22" s="164"/>
      <c r="CA22" s="166"/>
      <c r="CB22" s="166"/>
    </row>
    <row r="23" spans="1:104" x14ac:dyDescent="0.2">
      <c r="A23" s="212">
        <v>11</v>
      </c>
      <c r="B23" s="205" t="s">
        <v>97</v>
      </c>
      <c r="C23" s="209" t="s">
        <v>98</v>
      </c>
      <c r="D23" s="208" t="s">
        <v>74</v>
      </c>
      <c r="E23" s="207">
        <v>14</v>
      </c>
      <c r="F23" s="222"/>
      <c r="G23" s="189">
        <f t="shared" si="0"/>
        <v>0</v>
      </c>
      <c r="O23" s="164"/>
      <c r="CA23" s="166"/>
      <c r="CB23" s="166"/>
    </row>
    <row r="24" spans="1:104" x14ac:dyDescent="0.2">
      <c r="A24" s="212">
        <v>12</v>
      </c>
      <c r="B24" s="205" t="s">
        <v>94</v>
      </c>
      <c r="C24" s="209" t="s">
        <v>95</v>
      </c>
      <c r="D24" s="211" t="s">
        <v>96</v>
      </c>
      <c r="E24" s="210">
        <v>12</v>
      </c>
      <c r="F24" s="222"/>
      <c r="G24" s="189">
        <f t="shared" si="0"/>
        <v>0</v>
      </c>
      <c r="O24" s="164"/>
      <c r="CA24" s="166"/>
      <c r="CB24" s="166"/>
    </row>
    <row r="25" spans="1:104" x14ac:dyDescent="0.2">
      <c r="A25" s="197"/>
      <c r="B25" s="198" t="s">
        <v>71</v>
      </c>
      <c r="C25" s="186" t="str">
        <f>CONCATENATE(B7," ",C7)</f>
        <v>1 Zemní práce</v>
      </c>
      <c r="D25" s="167"/>
      <c r="E25" s="168"/>
      <c r="F25" s="169"/>
      <c r="G25" s="190">
        <f>SUM(G7:G24)</f>
        <v>0</v>
      </c>
      <c r="O25" s="164">
        <v>4</v>
      </c>
      <c r="BA25" s="170">
        <f>SUM(BA7:BA12)</f>
        <v>0</v>
      </c>
      <c r="BB25" s="170">
        <f>SUM(BB7:BB12)</f>
        <v>0</v>
      </c>
      <c r="BC25" s="170">
        <f>SUM(BC7:BC12)</f>
        <v>0</v>
      </c>
      <c r="BD25" s="170">
        <f>SUM(BD7:BD12)</f>
        <v>0</v>
      </c>
      <c r="BE25" s="170">
        <f>SUM(BE7:BE12)</f>
        <v>0</v>
      </c>
    </row>
    <row r="26" spans="1:104" x14ac:dyDescent="0.2">
      <c r="A26" s="199" t="s">
        <v>68</v>
      </c>
      <c r="B26" s="185" t="s">
        <v>82</v>
      </c>
      <c r="C26" s="185" t="s">
        <v>83</v>
      </c>
      <c r="D26" s="161"/>
      <c r="E26" s="162"/>
      <c r="F26" s="162"/>
      <c r="G26" s="191"/>
      <c r="H26" s="163"/>
      <c r="I26" s="163"/>
      <c r="O26" s="164"/>
    </row>
    <row r="27" spans="1:104" x14ac:dyDescent="0.2">
      <c r="A27" s="196">
        <v>13</v>
      </c>
      <c r="B27" s="219" t="s">
        <v>80</v>
      </c>
      <c r="C27" s="200" t="s">
        <v>81</v>
      </c>
      <c r="D27" s="195" t="s">
        <v>73</v>
      </c>
      <c r="E27" s="227">
        <v>679.73</v>
      </c>
      <c r="F27" s="222"/>
      <c r="G27" s="189">
        <f t="shared" ref="G27:G32" si="1">E27*F27</f>
        <v>0</v>
      </c>
      <c r="O27" s="164">
        <v>2</v>
      </c>
      <c r="AA27" s="143">
        <v>1</v>
      </c>
      <c r="AB27" s="143">
        <v>1</v>
      </c>
      <c r="AC27" s="143">
        <v>1</v>
      </c>
      <c r="AZ27" s="143">
        <v>1</v>
      </c>
      <c r="BA27" s="143">
        <f>IF(AZ27=1,G27,0)</f>
        <v>0</v>
      </c>
      <c r="BB27" s="143">
        <f>IF(AZ27=2,G27,0)</f>
        <v>0</v>
      </c>
      <c r="BC27" s="143">
        <f>IF(AZ27=3,G27,0)</f>
        <v>0</v>
      </c>
      <c r="BD27" s="143">
        <f>IF(AZ27=4,G27,0)</f>
        <v>0</v>
      </c>
      <c r="BE27" s="143">
        <f>IF(AZ27=5,G27,0)</f>
        <v>0</v>
      </c>
      <c r="CA27" s="166">
        <v>1</v>
      </c>
      <c r="CB27" s="166">
        <v>1</v>
      </c>
      <c r="CZ27" s="143">
        <v>0.7026</v>
      </c>
    </row>
    <row r="28" spans="1:104" x14ac:dyDescent="0.2">
      <c r="A28" s="196">
        <v>14</v>
      </c>
      <c r="B28" s="219" t="s">
        <v>122</v>
      </c>
      <c r="C28" s="200" t="s">
        <v>123</v>
      </c>
      <c r="D28" s="195" t="s">
        <v>74</v>
      </c>
      <c r="E28" s="227">
        <v>142.96</v>
      </c>
      <c r="F28" s="222"/>
      <c r="G28" s="189">
        <f t="shared" si="1"/>
        <v>0</v>
      </c>
      <c r="O28" s="164">
        <v>2</v>
      </c>
      <c r="AA28" s="143">
        <v>1</v>
      </c>
      <c r="AB28" s="143">
        <v>1</v>
      </c>
      <c r="AC28" s="143">
        <v>1</v>
      </c>
      <c r="AZ28" s="143">
        <v>1</v>
      </c>
      <c r="BA28" s="143">
        <f>IF(AZ28=1,G28,0)</f>
        <v>0</v>
      </c>
      <c r="BB28" s="143">
        <f>IF(AZ28=2,G28,0)</f>
        <v>0</v>
      </c>
      <c r="BC28" s="143">
        <f>IF(AZ28=3,G28,0)</f>
        <v>0</v>
      </c>
      <c r="BD28" s="143">
        <f>IF(AZ28=4,G28,0)</f>
        <v>0</v>
      </c>
      <c r="BE28" s="143">
        <f>IF(AZ28=5,G28,0)</f>
        <v>0</v>
      </c>
      <c r="CA28" s="166">
        <v>1</v>
      </c>
      <c r="CB28" s="166">
        <v>1</v>
      </c>
      <c r="CZ28" s="143">
        <v>2.4169299999999998</v>
      </c>
    </row>
    <row r="29" spans="1:104" x14ac:dyDescent="0.2">
      <c r="A29" s="196">
        <v>15</v>
      </c>
      <c r="B29" s="219" t="s">
        <v>128</v>
      </c>
      <c r="C29" s="200" t="s">
        <v>129</v>
      </c>
      <c r="D29" s="195" t="s">
        <v>73</v>
      </c>
      <c r="E29" s="227">
        <v>498.66</v>
      </c>
      <c r="F29" s="222"/>
      <c r="G29" s="189">
        <f t="shared" ref="G29" si="2">E29*F29</f>
        <v>0</v>
      </c>
      <c r="O29" s="164"/>
      <c r="CA29" s="166"/>
      <c r="CB29" s="166"/>
    </row>
    <row r="30" spans="1:104" x14ac:dyDescent="0.2">
      <c r="A30" s="213"/>
      <c r="B30" s="218"/>
      <c r="C30" s="252" t="s">
        <v>130</v>
      </c>
      <c r="D30" s="253"/>
      <c r="E30" s="253"/>
      <c r="F30" s="253"/>
      <c r="G30" s="254"/>
      <c r="O30" s="164"/>
      <c r="CA30" s="166"/>
      <c r="CB30" s="166"/>
    </row>
    <row r="31" spans="1:104" x14ac:dyDescent="0.2">
      <c r="A31" s="196">
        <v>16</v>
      </c>
      <c r="B31" s="219" t="s">
        <v>124</v>
      </c>
      <c r="C31" s="200" t="s">
        <v>125</v>
      </c>
      <c r="D31" s="195" t="s">
        <v>73</v>
      </c>
      <c r="E31" s="227">
        <v>71.180000000000007</v>
      </c>
      <c r="F31" s="222"/>
      <c r="G31" s="189">
        <f t="shared" si="1"/>
        <v>0</v>
      </c>
      <c r="O31" s="164">
        <v>2</v>
      </c>
      <c r="AA31" s="143">
        <v>1</v>
      </c>
      <c r="AB31" s="143">
        <v>1</v>
      </c>
      <c r="AC31" s="143">
        <v>1</v>
      </c>
      <c r="AZ31" s="143">
        <v>1</v>
      </c>
      <c r="BA31" s="143">
        <f>IF(AZ31=1,G31,0)</f>
        <v>0</v>
      </c>
      <c r="BB31" s="143">
        <f>IF(AZ31=2,G31,0)</f>
        <v>0</v>
      </c>
      <c r="BC31" s="143">
        <f>IF(AZ31=3,G31,0)</f>
        <v>0</v>
      </c>
      <c r="BD31" s="143">
        <f>IF(AZ31=4,G31,0)</f>
        <v>0</v>
      </c>
      <c r="BE31" s="143">
        <f>IF(AZ31=5,G31,0)</f>
        <v>0</v>
      </c>
      <c r="CA31" s="166">
        <v>1</v>
      </c>
      <c r="CB31" s="166">
        <v>1</v>
      </c>
      <c r="CZ31" s="143">
        <v>0</v>
      </c>
    </row>
    <row r="32" spans="1:104" x14ac:dyDescent="0.2">
      <c r="A32" s="196">
        <v>17</v>
      </c>
      <c r="B32" s="219" t="s">
        <v>126</v>
      </c>
      <c r="C32" s="200" t="s">
        <v>127</v>
      </c>
      <c r="D32" s="195" t="s">
        <v>75</v>
      </c>
      <c r="E32" s="227">
        <v>14.83</v>
      </c>
      <c r="F32" s="222"/>
      <c r="G32" s="189">
        <f t="shared" si="1"/>
        <v>0</v>
      </c>
      <c r="O32" s="164">
        <v>2</v>
      </c>
      <c r="AA32" s="143">
        <v>1</v>
      </c>
      <c r="AB32" s="143">
        <v>1</v>
      </c>
      <c r="AC32" s="143">
        <v>1</v>
      </c>
      <c r="AZ32" s="143">
        <v>1</v>
      </c>
      <c r="BA32" s="143">
        <f>IF(AZ32=1,G32,0)</f>
        <v>0</v>
      </c>
      <c r="BB32" s="143">
        <f>IF(AZ32=2,G32,0)</f>
        <v>0</v>
      </c>
      <c r="BC32" s="143">
        <f>IF(AZ32=3,G32,0)</f>
        <v>0</v>
      </c>
      <c r="BD32" s="143">
        <f>IF(AZ32=4,G32,0)</f>
        <v>0</v>
      </c>
      <c r="BE32" s="143">
        <f>IF(AZ32=5,G32,0)</f>
        <v>0</v>
      </c>
      <c r="CA32" s="166">
        <v>1</v>
      </c>
      <c r="CB32" s="166">
        <v>1</v>
      </c>
      <c r="CZ32" s="143">
        <v>5.0000000000000001E-3</v>
      </c>
    </row>
    <row r="33" spans="1:104" x14ac:dyDescent="0.2">
      <c r="A33" s="197"/>
      <c r="B33" s="198" t="s">
        <v>71</v>
      </c>
      <c r="C33" s="186" t="str">
        <f>CONCATENATE(B26," ",C26)</f>
        <v>5 Komunikace</v>
      </c>
      <c r="D33" s="167"/>
      <c r="E33" s="168"/>
      <c r="F33" s="169"/>
      <c r="G33" s="190">
        <f>SUM(G26:G32)</f>
        <v>0</v>
      </c>
      <c r="O33" s="164">
        <v>4</v>
      </c>
      <c r="BA33" s="170">
        <f>SUM(BA26:BA32)</f>
        <v>0</v>
      </c>
      <c r="BB33" s="170">
        <f>SUM(BB26:BB32)</f>
        <v>0</v>
      </c>
      <c r="BC33" s="170">
        <f>SUM(BC26:BC32)</f>
        <v>0</v>
      </c>
      <c r="BD33" s="170">
        <f>SUM(BD26:BD32)</f>
        <v>0</v>
      </c>
      <c r="BE33" s="170">
        <f>SUM(BE26:BE32)</f>
        <v>0</v>
      </c>
    </row>
    <row r="34" spans="1:104" x14ac:dyDescent="0.2">
      <c r="A34" s="199" t="s">
        <v>68</v>
      </c>
      <c r="B34" s="188" t="s">
        <v>85</v>
      </c>
      <c r="C34" s="185" t="s">
        <v>99</v>
      </c>
      <c r="D34" s="193"/>
      <c r="E34" s="162"/>
      <c r="F34" s="162"/>
      <c r="G34" s="191"/>
      <c r="O34" s="164"/>
      <c r="BA34" s="170"/>
      <c r="BB34" s="170"/>
      <c r="BC34" s="170"/>
      <c r="BD34" s="170"/>
      <c r="BE34" s="170"/>
    </row>
    <row r="35" spans="1:104" x14ac:dyDescent="0.2">
      <c r="A35" s="196">
        <v>18</v>
      </c>
      <c r="B35" s="220" t="s">
        <v>131</v>
      </c>
      <c r="C35" s="187" t="s">
        <v>132</v>
      </c>
      <c r="D35" s="184" t="s">
        <v>89</v>
      </c>
      <c r="E35" s="227">
        <v>327.13</v>
      </c>
      <c r="F35" s="225"/>
      <c r="G35" s="189">
        <f t="shared" ref="G35:G37" si="3">E35*F35</f>
        <v>0</v>
      </c>
      <c r="O35" s="164"/>
      <c r="BA35" s="170"/>
      <c r="BB35" s="170"/>
      <c r="BC35" s="170"/>
      <c r="BD35" s="170"/>
      <c r="BE35" s="170"/>
    </row>
    <row r="36" spans="1:104" x14ac:dyDescent="0.2">
      <c r="A36" s="196">
        <v>19</v>
      </c>
      <c r="B36" s="220" t="s">
        <v>135</v>
      </c>
      <c r="C36" s="183" t="s">
        <v>136</v>
      </c>
      <c r="D36" s="194" t="s">
        <v>88</v>
      </c>
      <c r="E36" s="227">
        <v>328</v>
      </c>
      <c r="F36" s="224"/>
      <c r="G36" s="189">
        <f t="shared" si="3"/>
        <v>0</v>
      </c>
      <c r="O36" s="164"/>
      <c r="BA36" s="170"/>
      <c r="BB36" s="170"/>
      <c r="BC36" s="170"/>
      <c r="BD36" s="170"/>
      <c r="BE36" s="170"/>
    </row>
    <row r="37" spans="1:104" x14ac:dyDescent="0.2">
      <c r="A37" s="196">
        <v>20</v>
      </c>
      <c r="B37" s="220" t="s">
        <v>86</v>
      </c>
      <c r="C37" s="183" t="s">
        <v>87</v>
      </c>
      <c r="D37" s="194" t="s">
        <v>74</v>
      </c>
      <c r="E37" s="227">
        <v>21.59</v>
      </c>
      <c r="F37" s="224"/>
      <c r="G37" s="189">
        <f t="shared" si="3"/>
        <v>0</v>
      </c>
      <c r="O37" s="164"/>
      <c r="BA37" s="170"/>
      <c r="BB37" s="170"/>
      <c r="BC37" s="170"/>
      <c r="BD37" s="170"/>
      <c r="BE37" s="170"/>
    </row>
    <row r="38" spans="1:104" x14ac:dyDescent="0.2">
      <c r="A38" s="197"/>
      <c r="B38" s="198" t="s">
        <v>71</v>
      </c>
      <c r="C38" s="203" t="str">
        <f>CONCATENATE(B34," ",C34)</f>
        <v>9 Ostatní konstrukce a práce, bourání</v>
      </c>
      <c r="D38" s="192"/>
      <c r="E38" s="168"/>
      <c r="F38" s="169"/>
      <c r="G38" s="190">
        <f>SUM(G34:G37)</f>
        <v>0</v>
      </c>
      <c r="O38" s="164"/>
      <c r="BA38" s="170"/>
      <c r="BB38" s="170"/>
      <c r="BC38" s="170"/>
      <c r="BD38" s="170"/>
      <c r="BE38" s="170"/>
    </row>
    <row r="39" spans="1:104" x14ac:dyDescent="0.2">
      <c r="A39" s="199" t="s">
        <v>68</v>
      </c>
      <c r="B39" s="188" t="s">
        <v>76</v>
      </c>
      <c r="C39" s="185" t="s">
        <v>79</v>
      </c>
      <c r="D39" s="193"/>
      <c r="E39" s="162"/>
      <c r="F39" s="162"/>
      <c r="G39" s="191"/>
      <c r="H39" s="163"/>
      <c r="I39" s="163"/>
      <c r="O39" s="164">
        <v>1</v>
      </c>
    </row>
    <row r="40" spans="1:104" x14ac:dyDescent="0.2">
      <c r="A40" s="196">
        <v>21</v>
      </c>
      <c r="B40" s="220" t="s">
        <v>133</v>
      </c>
      <c r="C40" s="187" t="s">
        <v>134</v>
      </c>
      <c r="D40" s="184" t="s">
        <v>75</v>
      </c>
      <c r="E40" s="227">
        <v>657.8</v>
      </c>
      <c r="F40" s="225"/>
      <c r="G40" s="189">
        <f>E40*F40</f>
        <v>0</v>
      </c>
      <c r="O40" s="164">
        <v>2</v>
      </c>
      <c r="AA40" s="143">
        <v>1</v>
      </c>
      <c r="AB40" s="143">
        <v>1</v>
      </c>
      <c r="AC40" s="143">
        <v>1</v>
      </c>
      <c r="AZ40" s="143">
        <v>1</v>
      </c>
      <c r="BA40" s="143">
        <f>IF(AZ40=1,G40,0)</f>
        <v>0</v>
      </c>
      <c r="BB40" s="143">
        <f>IF(AZ40=2,G40,0)</f>
        <v>0</v>
      </c>
      <c r="BC40" s="143">
        <f>IF(AZ40=3,G40,0)</f>
        <v>0</v>
      </c>
      <c r="BD40" s="143">
        <f>IF(AZ40=4,G40,0)</f>
        <v>0</v>
      </c>
      <c r="BE40" s="143">
        <f>IF(AZ40=5,G40,0)</f>
        <v>0</v>
      </c>
      <c r="CA40" s="166">
        <v>1</v>
      </c>
      <c r="CB40" s="166">
        <v>1</v>
      </c>
      <c r="CZ40" s="143">
        <v>2.4171499999999999</v>
      </c>
    </row>
    <row r="41" spans="1:104" x14ac:dyDescent="0.2">
      <c r="A41" s="197"/>
      <c r="B41" s="198" t="s">
        <v>71</v>
      </c>
      <c r="C41" s="203" t="str">
        <f>CONCATENATE(B39," ",C39)</f>
        <v>99 Přesun hmot</v>
      </c>
      <c r="D41" s="192"/>
      <c r="E41" s="168"/>
      <c r="F41" s="169"/>
      <c r="G41" s="190">
        <f>SUM(G39:G40)</f>
        <v>0</v>
      </c>
      <c r="O41" s="164">
        <v>4</v>
      </c>
      <c r="BA41" s="170">
        <f>SUM(BA39:BA40)</f>
        <v>0</v>
      </c>
      <c r="BB41" s="170">
        <f>SUM(BB39:BB40)</f>
        <v>0</v>
      </c>
      <c r="BC41" s="170">
        <f>SUM(BC39:BC40)</f>
        <v>0</v>
      </c>
      <c r="BD41" s="170">
        <f>SUM(BD39:BD40)</f>
        <v>0</v>
      </c>
      <c r="BE41" s="170">
        <f>SUM(BE39:BE40)</f>
        <v>0</v>
      </c>
    </row>
    <row r="42" spans="1:104" x14ac:dyDescent="0.2">
      <c r="E42" s="143"/>
    </row>
    <row r="43" spans="1:104" x14ac:dyDescent="0.2">
      <c r="E43" s="143"/>
    </row>
    <row r="44" spans="1:104" x14ac:dyDescent="0.2">
      <c r="E44" s="143"/>
    </row>
    <row r="45" spans="1:104" x14ac:dyDescent="0.2">
      <c r="E45" s="143"/>
    </row>
    <row r="46" spans="1:104" x14ac:dyDescent="0.2">
      <c r="E46" s="143"/>
    </row>
    <row r="47" spans="1:104" x14ac:dyDescent="0.2">
      <c r="E47" s="143"/>
    </row>
    <row r="48" spans="1:104" x14ac:dyDescent="0.2">
      <c r="E48" s="143"/>
    </row>
    <row r="49" spans="1:7" x14ac:dyDescent="0.2">
      <c r="E49" s="143"/>
    </row>
    <row r="50" spans="1:7" x14ac:dyDescent="0.2">
      <c r="E50" s="143"/>
    </row>
    <row r="51" spans="1:7" x14ac:dyDescent="0.2">
      <c r="E51" s="143"/>
    </row>
    <row r="52" spans="1:7" x14ac:dyDescent="0.2">
      <c r="E52" s="143"/>
    </row>
    <row r="53" spans="1:7" x14ac:dyDescent="0.2">
      <c r="E53" s="143"/>
    </row>
    <row r="54" spans="1:7" x14ac:dyDescent="0.2">
      <c r="E54" s="143"/>
    </row>
    <row r="55" spans="1:7" x14ac:dyDescent="0.2">
      <c r="E55" s="143"/>
    </row>
    <row r="56" spans="1:7" x14ac:dyDescent="0.2">
      <c r="E56" s="143"/>
    </row>
    <row r="57" spans="1:7" x14ac:dyDescent="0.2">
      <c r="E57" s="143"/>
    </row>
    <row r="58" spans="1:7" x14ac:dyDescent="0.2">
      <c r="E58" s="143"/>
    </row>
    <row r="59" spans="1:7" x14ac:dyDescent="0.2">
      <c r="E59" s="143"/>
    </row>
    <row r="60" spans="1:7" x14ac:dyDescent="0.2">
      <c r="E60" s="143"/>
    </row>
    <row r="61" spans="1:7" x14ac:dyDescent="0.2">
      <c r="A61" s="171"/>
      <c r="B61" s="171"/>
      <c r="C61" s="171"/>
      <c r="D61" s="171"/>
      <c r="E61" s="171"/>
      <c r="F61" s="171"/>
      <c r="G61" s="171"/>
    </row>
    <row r="62" spans="1:7" x14ac:dyDescent="0.2">
      <c r="A62" s="171"/>
      <c r="B62" s="171"/>
      <c r="C62" s="171"/>
      <c r="D62" s="171"/>
      <c r="E62" s="171"/>
      <c r="F62" s="171"/>
      <c r="G62" s="171"/>
    </row>
    <row r="63" spans="1:7" x14ac:dyDescent="0.2">
      <c r="A63" s="171"/>
      <c r="B63" s="171"/>
      <c r="C63" s="171"/>
      <c r="D63" s="171"/>
      <c r="E63" s="171"/>
      <c r="F63" s="171"/>
      <c r="G63" s="171"/>
    </row>
    <row r="64" spans="1:7" x14ac:dyDescent="0.2">
      <c r="A64" s="171"/>
      <c r="B64" s="171"/>
      <c r="C64" s="171"/>
      <c r="D64" s="171"/>
      <c r="E64" s="171"/>
      <c r="F64" s="171"/>
      <c r="G64" s="171"/>
    </row>
    <row r="65" spans="5:5" x14ac:dyDescent="0.2">
      <c r="E65" s="143"/>
    </row>
    <row r="66" spans="5:5" x14ac:dyDescent="0.2">
      <c r="E66" s="143"/>
    </row>
    <row r="67" spans="5:5" x14ac:dyDescent="0.2">
      <c r="E67" s="143"/>
    </row>
    <row r="68" spans="5:5" x14ac:dyDescent="0.2">
      <c r="E68" s="143"/>
    </row>
    <row r="69" spans="5:5" x14ac:dyDescent="0.2">
      <c r="E69" s="143"/>
    </row>
    <row r="70" spans="5:5" x14ac:dyDescent="0.2">
      <c r="E70" s="143"/>
    </row>
    <row r="71" spans="5:5" x14ac:dyDescent="0.2">
      <c r="E71" s="143"/>
    </row>
    <row r="72" spans="5:5" x14ac:dyDescent="0.2">
      <c r="E72" s="143"/>
    </row>
    <row r="73" spans="5:5" x14ac:dyDescent="0.2">
      <c r="E73" s="143"/>
    </row>
    <row r="74" spans="5:5" x14ac:dyDescent="0.2">
      <c r="E74" s="143"/>
    </row>
    <row r="75" spans="5:5" x14ac:dyDescent="0.2">
      <c r="E75" s="143"/>
    </row>
    <row r="76" spans="5:5" x14ac:dyDescent="0.2">
      <c r="E76" s="143"/>
    </row>
    <row r="77" spans="5:5" x14ac:dyDescent="0.2">
      <c r="E77" s="143"/>
    </row>
    <row r="78" spans="5:5" x14ac:dyDescent="0.2">
      <c r="E78" s="143"/>
    </row>
    <row r="79" spans="5:5" x14ac:dyDescent="0.2">
      <c r="E79" s="143"/>
    </row>
    <row r="80" spans="5:5" x14ac:dyDescent="0.2">
      <c r="E80" s="143"/>
    </row>
    <row r="81" spans="1:5" x14ac:dyDescent="0.2">
      <c r="E81" s="143"/>
    </row>
    <row r="82" spans="1:5" x14ac:dyDescent="0.2">
      <c r="E82" s="143"/>
    </row>
    <row r="83" spans="1:5" x14ac:dyDescent="0.2">
      <c r="E83" s="143"/>
    </row>
    <row r="84" spans="1:5" x14ac:dyDescent="0.2">
      <c r="E84" s="143"/>
    </row>
    <row r="85" spans="1:5" x14ac:dyDescent="0.2">
      <c r="E85" s="143"/>
    </row>
    <row r="86" spans="1:5" x14ac:dyDescent="0.2">
      <c r="E86" s="143"/>
    </row>
    <row r="87" spans="1:5" x14ac:dyDescent="0.2">
      <c r="E87" s="143"/>
    </row>
    <row r="88" spans="1:5" x14ac:dyDescent="0.2">
      <c r="E88" s="143"/>
    </row>
    <row r="89" spans="1:5" x14ac:dyDescent="0.2">
      <c r="E89" s="143"/>
    </row>
    <row r="90" spans="1:5" x14ac:dyDescent="0.2">
      <c r="E90" s="143"/>
    </row>
    <row r="91" spans="1:5" x14ac:dyDescent="0.2">
      <c r="E91" s="143"/>
    </row>
    <row r="92" spans="1:5" x14ac:dyDescent="0.2">
      <c r="E92" s="143"/>
    </row>
    <row r="93" spans="1:5" x14ac:dyDescent="0.2">
      <c r="E93" s="143"/>
    </row>
    <row r="94" spans="1:5" x14ac:dyDescent="0.2">
      <c r="E94" s="143"/>
    </row>
    <row r="95" spans="1:5" x14ac:dyDescent="0.2">
      <c r="E95" s="143"/>
    </row>
    <row r="96" spans="1:5" x14ac:dyDescent="0.2">
      <c r="A96" s="172"/>
      <c r="B96" s="172"/>
    </row>
    <row r="97" spans="1:7" x14ac:dyDescent="0.2">
      <c r="A97" s="171"/>
      <c r="B97" s="171"/>
      <c r="C97" s="174"/>
      <c r="D97" s="174"/>
      <c r="E97" s="175"/>
      <c r="F97" s="174"/>
      <c r="G97" s="176"/>
    </row>
    <row r="98" spans="1:7" x14ac:dyDescent="0.2">
      <c r="A98" s="177"/>
      <c r="B98" s="177"/>
      <c r="C98" s="171"/>
      <c r="D98" s="171"/>
      <c r="E98" s="178"/>
      <c r="F98" s="171"/>
      <c r="G98" s="171"/>
    </row>
    <row r="99" spans="1:7" x14ac:dyDescent="0.2">
      <c r="A99" s="171"/>
      <c r="B99" s="171"/>
      <c r="C99" s="171"/>
      <c r="D99" s="171"/>
      <c r="E99" s="178"/>
      <c r="F99" s="171"/>
      <c r="G99" s="171"/>
    </row>
    <row r="100" spans="1:7" x14ac:dyDescent="0.2">
      <c r="A100" s="171"/>
      <c r="B100" s="171"/>
      <c r="C100" s="171"/>
      <c r="D100" s="171"/>
      <c r="E100" s="178"/>
      <c r="F100" s="171"/>
      <c r="G100" s="171"/>
    </row>
    <row r="101" spans="1:7" x14ac:dyDescent="0.2">
      <c r="A101" s="171"/>
      <c r="B101" s="171"/>
      <c r="C101" s="171"/>
      <c r="D101" s="171"/>
      <c r="E101" s="178"/>
      <c r="F101" s="171"/>
      <c r="G101" s="171"/>
    </row>
    <row r="102" spans="1:7" x14ac:dyDescent="0.2">
      <c r="A102" s="171"/>
      <c r="B102" s="171"/>
      <c r="C102" s="171"/>
      <c r="D102" s="171"/>
      <c r="E102" s="178"/>
      <c r="F102" s="171"/>
      <c r="G102" s="171"/>
    </row>
    <row r="103" spans="1:7" x14ac:dyDescent="0.2">
      <c r="A103" s="171"/>
      <c r="B103" s="171"/>
      <c r="C103" s="171"/>
      <c r="D103" s="171"/>
      <c r="E103" s="178"/>
      <c r="F103" s="171"/>
      <c r="G103" s="171"/>
    </row>
    <row r="104" spans="1:7" x14ac:dyDescent="0.2">
      <c r="A104" s="171"/>
      <c r="B104" s="171"/>
      <c r="C104" s="171"/>
      <c r="D104" s="171"/>
      <c r="E104" s="178"/>
      <c r="F104" s="171"/>
      <c r="G104" s="171"/>
    </row>
    <row r="105" spans="1:7" x14ac:dyDescent="0.2">
      <c r="A105" s="171"/>
      <c r="B105" s="171"/>
      <c r="C105" s="171"/>
      <c r="D105" s="171"/>
      <c r="E105" s="178"/>
      <c r="F105" s="171"/>
      <c r="G105" s="171"/>
    </row>
    <row r="106" spans="1:7" x14ac:dyDescent="0.2">
      <c r="A106" s="171"/>
      <c r="B106" s="171"/>
      <c r="C106" s="171"/>
      <c r="D106" s="171"/>
      <c r="E106" s="178"/>
      <c r="F106" s="171"/>
      <c r="G106" s="171"/>
    </row>
    <row r="107" spans="1:7" x14ac:dyDescent="0.2">
      <c r="A107" s="171"/>
      <c r="B107" s="171"/>
      <c r="C107" s="171"/>
      <c r="D107" s="171"/>
      <c r="E107" s="178"/>
      <c r="F107" s="171"/>
      <c r="G107" s="171"/>
    </row>
    <row r="108" spans="1:7" x14ac:dyDescent="0.2">
      <c r="A108" s="171"/>
      <c r="B108" s="171"/>
      <c r="C108" s="171"/>
      <c r="D108" s="171"/>
      <c r="E108" s="178"/>
      <c r="F108" s="171"/>
      <c r="G108" s="171"/>
    </row>
    <row r="109" spans="1:7" x14ac:dyDescent="0.2">
      <c r="A109" s="171"/>
      <c r="B109" s="171"/>
      <c r="C109" s="171"/>
      <c r="D109" s="171"/>
      <c r="E109" s="178"/>
      <c r="F109" s="171"/>
      <c r="G109" s="171"/>
    </row>
    <row r="110" spans="1:7" x14ac:dyDescent="0.2">
      <c r="A110" s="171"/>
      <c r="B110" s="171"/>
      <c r="C110" s="171"/>
      <c r="D110" s="171"/>
      <c r="E110" s="178"/>
      <c r="F110" s="171"/>
      <c r="G110" s="171"/>
    </row>
  </sheetData>
  <mergeCells count="10">
    <mergeCell ref="C21:G21"/>
    <mergeCell ref="C30:G30"/>
    <mergeCell ref="A1:G1"/>
    <mergeCell ref="A3:B3"/>
    <mergeCell ref="A4:B4"/>
    <mergeCell ref="E4:G4"/>
    <mergeCell ref="C12:G12"/>
    <mergeCell ref="C16:G16"/>
    <mergeCell ref="C10:G10"/>
    <mergeCell ref="C18:G18"/>
  </mergeCells>
  <printOptions gridLinesSet="0"/>
  <pageMargins left="0.59055118110236227" right="0.39370078740157483" top="0.59055118110236227" bottom="0.46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Lukáš Friedl</cp:lastModifiedBy>
  <cp:lastPrinted>2013-06-25T13:06:06Z</cp:lastPrinted>
  <dcterms:created xsi:type="dcterms:W3CDTF">2011-05-18T04:39:47Z</dcterms:created>
  <dcterms:modified xsi:type="dcterms:W3CDTF">2018-08-27T07:35:32Z</dcterms:modified>
</cp:coreProperties>
</file>